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5"/>
  <workbookPr/>
  <mc:AlternateContent xmlns:mc="http://schemas.openxmlformats.org/markup-compatibility/2006">
    <mc:Choice Requires="x15">
      <x15ac:absPath xmlns:x15ac="http://schemas.microsoft.com/office/spreadsheetml/2010/11/ac" url="D:\DocumentosArreola\2025\Nueva Proyeccion\"/>
    </mc:Choice>
  </mc:AlternateContent>
  <xr:revisionPtr revIDLastSave="0" documentId="13_ncr:1_{686FE468-623D-420C-A77F-AF951B5D90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iramide" sheetId="2" r:id="rId1"/>
    <sheet name="2025-Final" sheetId="6" r:id="rId2"/>
    <sheet name="Fuente" sheetId="1" r:id="rId3"/>
    <sheet name="Auxiliar" sheetId="20" r:id="rId4"/>
    <sheet name="Pob Derechohabiente" sheetId="5" state="hidden" r:id="rId5"/>
    <sheet name="Juris" sheetId="3" state="hidden" r:id="rId6"/>
  </sheets>
  <definedNames>
    <definedName name="_xlnm._FilterDatabase" localSheetId="2" hidden="1">Fuente!$A$1:$G$621</definedName>
    <definedName name="_xlnm.Print_Area" localSheetId="5">Juris!$B$2:$M$152</definedName>
    <definedName name="_xlnm.Print_Area" localSheetId="0">Piramide!$F$1:$N$16</definedName>
  </definedNames>
  <calcPr calcId="191029"/>
  <pivotCaches>
    <pivotCache cacheId="1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C37" i="2"/>
  <c r="B37" i="2"/>
  <c r="C36" i="2"/>
  <c r="C35" i="2"/>
  <c r="C34" i="2"/>
  <c r="C33" i="2"/>
  <c r="C32" i="2"/>
  <c r="B36" i="2"/>
  <c r="B35" i="2"/>
  <c r="B34" i="2"/>
  <c r="B33" i="2"/>
  <c r="B32" i="2"/>
  <c r="A31" i="2"/>
  <c r="G621" i="1" l="1"/>
  <c r="F621" i="1"/>
  <c r="G620" i="1"/>
  <c r="F620" i="1"/>
  <c r="G619" i="1"/>
  <c r="F619" i="1"/>
  <c r="G618" i="1"/>
  <c r="F618" i="1"/>
  <c r="G617" i="1"/>
  <c r="F617" i="1"/>
  <c r="G616" i="1"/>
  <c r="F616" i="1"/>
  <c r="G615" i="1"/>
  <c r="F615" i="1"/>
  <c r="G614" i="1"/>
  <c r="F614" i="1"/>
  <c r="G613" i="1"/>
  <c r="F613" i="1"/>
  <c r="G612" i="1"/>
  <c r="F612" i="1"/>
  <c r="G611" i="1"/>
  <c r="F611" i="1"/>
  <c r="G610" i="1"/>
  <c r="F610" i="1"/>
  <c r="G609" i="1"/>
  <c r="F609" i="1"/>
  <c r="G608" i="1"/>
  <c r="F608" i="1"/>
  <c r="G607" i="1"/>
  <c r="F607" i="1"/>
  <c r="G606" i="1"/>
  <c r="F606" i="1"/>
  <c r="G605" i="1"/>
  <c r="F605" i="1"/>
  <c r="G604" i="1"/>
  <c r="F604" i="1"/>
  <c r="G603" i="1"/>
  <c r="F603" i="1"/>
  <c r="G602" i="1"/>
  <c r="F602" i="1"/>
  <c r="G601" i="1"/>
  <c r="F601" i="1"/>
  <c r="G600" i="1"/>
  <c r="F600" i="1"/>
  <c r="G599" i="1"/>
  <c r="F599" i="1"/>
  <c r="G598" i="1"/>
  <c r="F598" i="1"/>
  <c r="G597" i="1"/>
  <c r="F597" i="1"/>
  <c r="G596" i="1"/>
  <c r="F596" i="1"/>
  <c r="G595" i="1"/>
  <c r="F595" i="1"/>
  <c r="G594" i="1"/>
  <c r="F594" i="1"/>
  <c r="G593" i="1"/>
  <c r="F593" i="1"/>
  <c r="G592" i="1"/>
  <c r="F592" i="1"/>
  <c r="G591" i="1"/>
  <c r="F591" i="1"/>
  <c r="G590" i="1"/>
  <c r="F590" i="1"/>
  <c r="G589" i="1"/>
  <c r="F589" i="1"/>
  <c r="G588" i="1"/>
  <c r="F588" i="1"/>
  <c r="G587" i="1"/>
  <c r="F587" i="1"/>
  <c r="G586" i="1"/>
  <c r="F586" i="1"/>
  <c r="G585" i="1"/>
  <c r="F585" i="1"/>
  <c r="G584" i="1"/>
  <c r="F584" i="1"/>
  <c r="G583" i="1"/>
  <c r="F583" i="1"/>
  <c r="G582" i="1"/>
  <c r="F582" i="1"/>
  <c r="G581" i="1"/>
  <c r="F581" i="1"/>
  <c r="G580" i="1"/>
  <c r="F580" i="1"/>
  <c r="G579" i="1"/>
  <c r="F579" i="1"/>
  <c r="G578" i="1"/>
  <c r="F578" i="1"/>
  <c r="G577" i="1"/>
  <c r="F577" i="1"/>
  <c r="G576" i="1"/>
  <c r="F576" i="1"/>
  <c r="G575" i="1"/>
  <c r="F575" i="1"/>
  <c r="G574" i="1"/>
  <c r="F574" i="1"/>
  <c r="G573" i="1"/>
  <c r="F573" i="1"/>
  <c r="G572" i="1"/>
  <c r="F572" i="1"/>
  <c r="G571" i="1"/>
  <c r="F571" i="1"/>
  <c r="G570" i="1"/>
  <c r="F570" i="1"/>
  <c r="G569" i="1"/>
  <c r="F569" i="1"/>
  <c r="G568" i="1"/>
  <c r="F568" i="1"/>
  <c r="G567" i="1"/>
  <c r="F567" i="1"/>
  <c r="G566" i="1"/>
  <c r="F566" i="1"/>
  <c r="G565" i="1"/>
  <c r="F565" i="1"/>
  <c r="G564" i="1"/>
  <c r="F564" i="1"/>
  <c r="G563" i="1"/>
  <c r="F563" i="1"/>
  <c r="G562" i="1"/>
  <c r="F562" i="1"/>
  <c r="G561" i="1"/>
  <c r="F561" i="1"/>
  <c r="G560" i="1"/>
  <c r="F560" i="1"/>
  <c r="G559" i="1"/>
  <c r="F559" i="1"/>
  <c r="G558" i="1"/>
  <c r="F558" i="1"/>
  <c r="G557" i="1"/>
  <c r="F557" i="1"/>
  <c r="G556" i="1"/>
  <c r="F556" i="1"/>
  <c r="G555" i="1"/>
  <c r="F555" i="1"/>
  <c r="G554" i="1"/>
  <c r="F554" i="1"/>
  <c r="G553" i="1"/>
  <c r="F553" i="1"/>
  <c r="G552" i="1"/>
  <c r="F552" i="1"/>
  <c r="G551" i="1"/>
  <c r="F551" i="1"/>
  <c r="G550" i="1"/>
  <c r="F550" i="1"/>
  <c r="G549" i="1"/>
  <c r="F549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502" i="1"/>
  <c r="F502" i="1"/>
  <c r="G501" i="1"/>
  <c r="F501" i="1"/>
  <c r="G500" i="1"/>
  <c r="F500" i="1"/>
  <c r="G499" i="1"/>
  <c r="F499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5" i="1"/>
  <c r="F485" i="1"/>
  <c r="G484" i="1"/>
  <c r="F484" i="1"/>
  <c r="G483" i="1"/>
  <c r="F483" i="1"/>
  <c r="G482" i="1"/>
  <c r="F482" i="1"/>
  <c r="G481" i="1"/>
  <c r="F481" i="1"/>
  <c r="G480" i="1"/>
  <c r="F480" i="1"/>
  <c r="G479" i="1"/>
  <c r="F479" i="1"/>
  <c r="G478" i="1"/>
  <c r="F478" i="1"/>
  <c r="G477" i="1"/>
  <c r="F477" i="1"/>
  <c r="G476" i="1"/>
  <c r="F476" i="1"/>
  <c r="G475" i="1"/>
  <c r="F475" i="1"/>
  <c r="G474" i="1"/>
  <c r="F474" i="1"/>
  <c r="G473" i="1"/>
  <c r="F473" i="1"/>
  <c r="G472" i="1"/>
  <c r="F472" i="1"/>
  <c r="G471" i="1"/>
  <c r="F471" i="1"/>
  <c r="G470" i="1"/>
  <c r="F470" i="1"/>
  <c r="G469" i="1"/>
  <c r="F469" i="1"/>
  <c r="G468" i="1"/>
  <c r="F468" i="1"/>
  <c r="G467" i="1"/>
  <c r="F467" i="1"/>
  <c r="G466" i="1"/>
  <c r="F466" i="1"/>
  <c r="G465" i="1"/>
  <c r="F465" i="1"/>
  <c r="G464" i="1"/>
  <c r="F464" i="1"/>
  <c r="G463" i="1"/>
  <c r="F463" i="1"/>
  <c r="G462" i="1"/>
  <c r="F462" i="1"/>
  <c r="G461" i="1"/>
  <c r="F461" i="1"/>
  <c r="G460" i="1"/>
  <c r="F460" i="1"/>
  <c r="G459" i="1"/>
  <c r="F459" i="1"/>
  <c r="G458" i="1"/>
  <c r="F458" i="1"/>
  <c r="G457" i="1"/>
  <c r="F457" i="1"/>
  <c r="G456" i="1"/>
  <c r="F456" i="1"/>
  <c r="G455" i="1"/>
  <c r="F455" i="1"/>
  <c r="G454" i="1"/>
  <c r="F454" i="1"/>
  <c r="G453" i="1"/>
  <c r="F453" i="1"/>
  <c r="G452" i="1"/>
  <c r="F452" i="1"/>
  <c r="G451" i="1"/>
  <c r="F451" i="1"/>
  <c r="G450" i="1"/>
  <c r="F450" i="1"/>
  <c r="G449" i="1"/>
  <c r="F449" i="1"/>
  <c r="G448" i="1"/>
  <c r="F448" i="1"/>
  <c r="G447" i="1"/>
  <c r="F447" i="1"/>
  <c r="G446" i="1"/>
  <c r="F446" i="1"/>
  <c r="G445" i="1"/>
  <c r="F445" i="1"/>
  <c r="G444" i="1"/>
  <c r="F444" i="1"/>
  <c r="G443" i="1"/>
  <c r="F443" i="1"/>
  <c r="G442" i="1"/>
  <c r="F442" i="1"/>
  <c r="G441" i="1"/>
  <c r="F441" i="1"/>
  <c r="G440" i="1"/>
  <c r="F440" i="1"/>
  <c r="G439" i="1"/>
  <c r="F439" i="1"/>
  <c r="G438" i="1"/>
  <c r="F438" i="1"/>
  <c r="G437" i="1"/>
  <c r="F437" i="1"/>
  <c r="G436" i="1"/>
  <c r="F436" i="1"/>
  <c r="G435" i="1"/>
  <c r="F435" i="1"/>
  <c r="G434" i="1"/>
  <c r="F434" i="1"/>
  <c r="G433" i="1"/>
  <c r="F433" i="1"/>
  <c r="G432" i="1"/>
  <c r="F432" i="1"/>
  <c r="G431" i="1"/>
  <c r="F431" i="1"/>
  <c r="G430" i="1"/>
  <c r="F430" i="1"/>
  <c r="G429" i="1"/>
  <c r="F429" i="1"/>
  <c r="G428" i="1"/>
  <c r="F428" i="1"/>
  <c r="G427" i="1"/>
  <c r="F427" i="1"/>
  <c r="G426" i="1"/>
  <c r="F426" i="1"/>
  <c r="G425" i="1"/>
  <c r="F425" i="1"/>
  <c r="G424" i="1"/>
  <c r="F424" i="1"/>
  <c r="G423" i="1"/>
  <c r="F423" i="1"/>
  <c r="G422" i="1"/>
  <c r="F422" i="1"/>
  <c r="G421" i="1"/>
  <c r="F421" i="1"/>
  <c r="G420" i="1"/>
  <c r="F420" i="1"/>
  <c r="G419" i="1"/>
  <c r="F419" i="1"/>
  <c r="G418" i="1"/>
  <c r="F418" i="1"/>
  <c r="G417" i="1"/>
  <c r="F417" i="1"/>
  <c r="G416" i="1"/>
  <c r="F416" i="1"/>
  <c r="G415" i="1"/>
  <c r="F415" i="1"/>
  <c r="G414" i="1"/>
  <c r="F414" i="1"/>
  <c r="G413" i="1"/>
  <c r="F413" i="1"/>
  <c r="G412" i="1"/>
  <c r="F412" i="1"/>
  <c r="G411" i="1"/>
  <c r="F411" i="1"/>
  <c r="G410" i="1"/>
  <c r="F410" i="1"/>
  <c r="G409" i="1"/>
  <c r="F409" i="1"/>
  <c r="G408" i="1"/>
  <c r="F408" i="1"/>
  <c r="G407" i="1"/>
  <c r="F407" i="1"/>
  <c r="G406" i="1"/>
  <c r="F406" i="1"/>
  <c r="G405" i="1"/>
  <c r="F405" i="1"/>
  <c r="G404" i="1"/>
  <c r="F404" i="1"/>
  <c r="G403" i="1"/>
  <c r="F403" i="1"/>
  <c r="G402" i="1"/>
  <c r="F402" i="1"/>
  <c r="G401" i="1"/>
  <c r="F401" i="1"/>
  <c r="G400" i="1"/>
  <c r="F400" i="1"/>
  <c r="G399" i="1"/>
  <c r="F399" i="1"/>
  <c r="G398" i="1"/>
  <c r="F398" i="1"/>
  <c r="G397" i="1"/>
  <c r="F397" i="1"/>
  <c r="G396" i="1"/>
  <c r="F396" i="1"/>
  <c r="G395" i="1"/>
  <c r="F395" i="1"/>
  <c r="G394" i="1"/>
  <c r="F394" i="1"/>
  <c r="G393" i="1"/>
  <c r="F393" i="1"/>
  <c r="G392" i="1"/>
  <c r="F392" i="1"/>
  <c r="G391" i="1"/>
  <c r="F391" i="1"/>
  <c r="G390" i="1"/>
  <c r="F390" i="1"/>
  <c r="G389" i="1"/>
  <c r="F389" i="1"/>
  <c r="G388" i="1"/>
  <c r="F388" i="1"/>
  <c r="G387" i="1"/>
  <c r="F387" i="1"/>
  <c r="G386" i="1"/>
  <c r="F386" i="1"/>
  <c r="G385" i="1"/>
  <c r="F385" i="1"/>
  <c r="G384" i="1"/>
  <c r="F384" i="1"/>
  <c r="G383" i="1"/>
  <c r="F383" i="1"/>
  <c r="G382" i="1"/>
  <c r="F382" i="1"/>
  <c r="G381" i="1"/>
  <c r="F381" i="1"/>
  <c r="G380" i="1"/>
  <c r="F380" i="1"/>
  <c r="G379" i="1"/>
  <c r="F379" i="1"/>
  <c r="G378" i="1"/>
  <c r="F378" i="1"/>
  <c r="G377" i="1"/>
  <c r="F377" i="1"/>
  <c r="G376" i="1"/>
  <c r="F376" i="1"/>
  <c r="G375" i="1"/>
  <c r="F375" i="1"/>
  <c r="G374" i="1"/>
  <c r="F374" i="1"/>
  <c r="G373" i="1"/>
  <c r="F373" i="1"/>
  <c r="G372" i="1"/>
  <c r="F372" i="1"/>
  <c r="G371" i="1"/>
  <c r="F371" i="1"/>
  <c r="G370" i="1"/>
  <c r="F370" i="1"/>
  <c r="G369" i="1"/>
  <c r="F369" i="1"/>
  <c r="G368" i="1"/>
  <c r="F368" i="1"/>
  <c r="G367" i="1"/>
  <c r="F367" i="1"/>
  <c r="G366" i="1"/>
  <c r="F366" i="1"/>
  <c r="G365" i="1"/>
  <c r="F365" i="1"/>
  <c r="G364" i="1"/>
  <c r="F364" i="1"/>
  <c r="G363" i="1"/>
  <c r="F363" i="1"/>
  <c r="G362" i="1"/>
  <c r="F362" i="1"/>
  <c r="G361" i="1"/>
  <c r="F361" i="1"/>
  <c r="G360" i="1"/>
  <c r="F360" i="1"/>
  <c r="G359" i="1"/>
  <c r="F359" i="1"/>
  <c r="G358" i="1"/>
  <c r="F358" i="1"/>
  <c r="G357" i="1"/>
  <c r="F357" i="1"/>
  <c r="G356" i="1"/>
  <c r="F356" i="1"/>
  <c r="G355" i="1"/>
  <c r="F355" i="1"/>
  <c r="G354" i="1"/>
  <c r="F354" i="1"/>
  <c r="G353" i="1"/>
  <c r="F353" i="1"/>
  <c r="G352" i="1"/>
  <c r="F352" i="1"/>
  <c r="G351" i="1"/>
  <c r="F351" i="1"/>
  <c r="G350" i="1"/>
  <c r="F350" i="1"/>
  <c r="G349" i="1"/>
  <c r="F349" i="1"/>
  <c r="G348" i="1"/>
  <c r="F348" i="1"/>
  <c r="G347" i="1"/>
  <c r="F347" i="1"/>
  <c r="G346" i="1"/>
  <c r="F346" i="1"/>
  <c r="G345" i="1"/>
  <c r="F345" i="1"/>
  <c r="G344" i="1"/>
  <c r="F344" i="1"/>
  <c r="G343" i="1"/>
  <c r="F343" i="1"/>
  <c r="G342" i="1"/>
  <c r="F342" i="1"/>
  <c r="G341" i="1"/>
  <c r="F341" i="1"/>
  <c r="G340" i="1"/>
  <c r="F340" i="1"/>
  <c r="G339" i="1"/>
  <c r="F339" i="1"/>
  <c r="G338" i="1"/>
  <c r="F338" i="1"/>
  <c r="G337" i="1"/>
  <c r="F337" i="1"/>
  <c r="G336" i="1"/>
  <c r="F336" i="1"/>
  <c r="G335" i="1"/>
  <c r="F335" i="1"/>
  <c r="G334" i="1"/>
  <c r="F334" i="1"/>
  <c r="G333" i="1"/>
  <c r="F333" i="1"/>
  <c r="G332" i="1"/>
  <c r="F332" i="1"/>
  <c r="G331" i="1"/>
  <c r="F331" i="1"/>
  <c r="G330" i="1"/>
  <c r="F330" i="1"/>
  <c r="G329" i="1"/>
  <c r="F329" i="1"/>
  <c r="G328" i="1"/>
  <c r="F328" i="1"/>
  <c r="G327" i="1"/>
  <c r="F327" i="1"/>
  <c r="G326" i="1"/>
  <c r="F326" i="1"/>
  <c r="G325" i="1"/>
  <c r="F325" i="1"/>
  <c r="G324" i="1"/>
  <c r="F324" i="1"/>
  <c r="G323" i="1"/>
  <c r="F323" i="1"/>
  <c r="G322" i="1"/>
  <c r="F322" i="1"/>
  <c r="G321" i="1"/>
  <c r="F321" i="1"/>
  <c r="G320" i="1"/>
  <c r="F320" i="1"/>
  <c r="G319" i="1"/>
  <c r="F319" i="1"/>
  <c r="G318" i="1"/>
  <c r="F318" i="1"/>
  <c r="G317" i="1"/>
  <c r="F317" i="1"/>
  <c r="G316" i="1"/>
  <c r="F316" i="1"/>
  <c r="G315" i="1"/>
  <c r="F315" i="1"/>
  <c r="G314" i="1"/>
  <c r="F314" i="1"/>
  <c r="G313" i="1"/>
  <c r="F313" i="1"/>
  <c r="G312" i="1"/>
  <c r="F312" i="1"/>
  <c r="G311" i="1"/>
  <c r="F311" i="1"/>
  <c r="G310" i="1"/>
  <c r="F310" i="1"/>
  <c r="G309" i="1"/>
  <c r="F309" i="1"/>
  <c r="G308" i="1"/>
  <c r="F308" i="1"/>
  <c r="G307" i="1"/>
  <c r="F307" i="1"/>
  <c r="G306" i="1"/>
  <c r="F306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8" i="1"/>
  <c r="F218" i="1"/>
  <c r="G217" i="1"/>
  <c r="F217" i="1"/>
  <c r="G216" i="1"/>
  <c r="F216" i="1"/>
  <c r="G215" i="1"/>
  <c r="F215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2" i="1" l="1"/>
  <c r="F3" i="1"/>
  <c r="G3" i="1"/>
  <c r="F4" i="1"/>
  <c r="G4" i="1"/>
  <c r="F5" i="1"/>
  <c r="G5" i="1"/>
  <c r="F6" i="1"/>
  <c r="G6" i="1"/>
  <c r="B9" i="6" l="1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10" i="20" l="1"/>
  <c r="D11" i="20"/>
  <c r="E13" i="20"/>
  <c r="E9" i="20"/>
  <c r="D10" i="20"/>
  <c r="E12" i="20"/>
  <c r="D13" i="20"/>
  <c r="D9" i="20"/>
  <c r="E11" i="20"/>
  <c r="D12" i="20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D8" i="20" s="1"/>
  <c r="F8" i="6"/>
  <c r="B70" i="6" l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R132" i="6"/>
  <c r="Q132" i="6"/>
  <c r="P132" i="6"/>
  <c r="O132" i="6"/>
  <c r="N132" i="6"/>
  <c r="L132" i="6"/>
  <c r="K132" i="6"/>
  <c r="J132" i="6"/>
  <c r="I132" i="6"/>
  <c r="H132" i="6"/>
  <c r="E132" i="6"/>
  <c r="D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132" i="6" l="1"/>
  <c r="D4" i="6" s="1"/>
  <c r="G129" i="5"/>
  <c r="H129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1" i="5"/>
  <c r="E129" i="5"/>
  <c r="D129" i="5"/>
  <c r="C157" i="3"/>
  <c r="D157" i="3"/>
  <c r="I157" i="3"/>
  <c r="I158" i="3" s="1"/>
  <c r="M157" i="3"/>
  <c r="M158" i="3" s="1"/>
  <c r="M159" i="3" s="1"/>
  <c r="M160" i="3" s="1"/>
  <c r="G158" i="3"/>
  <c r="G159" i="3" s="1"/>
  <c r="G160" i="3" s="1"/>
  <c r="H158" i="3"/>
  <c r="H159" i="3" s="1"/>
  <c r="H160" i="3" s="1"/>
  <c r="K158" i="3"/>
  <c r="K159" i="3" s="1"/>
  <c r="K160" i="3" s="1"/>
  <c r="L158" i="3"/>
  <c r="L159" i="3" s="1"/>
  <c r="L160" i="3" s="1"/>
  <c r="J109" i="5" l="1"/>
  <c r="J97" i="5"/>
  <c r="J73" i="5"/>
  <c r="J61" i="5"/>
  <c r="J37" i="5"/>
  <c r="J25" i="5"/>
  <c r="J108" i="5"/>
  <c r="J96" i="5"/>
  <c r="J72" i="5"/>
  <c r="J60" i="5"/>
  <c r="J36" i="5"/>
  <c r="J24" i="5"/>
  <c r="D158" i="3"/>
  <c r="D159" i="3" s="1"/>
  <c r="D160" i="3" s="1"/>
  <c r="E157" i="3"/>
  <c r="E158" i="3" s="1"/>
  <c r="J127" i="5"/>
  <c r="J115" i="5"/>
  <c r="J91" i="5"/>
  <c r="J79" i="5"/>
  <c r="J55" i="5"/>
  <c r="J43" i="5"/>
  <c r="J19" i="5"/>
  <c r="I129" i="5"/>
  <c r="C158" i="3"/>
  <c r="J126" i="5"/>
  <c r="J114" i="5"/>
  <c r="J90" i="5"/>
  <c r="J78" i="5"/>
  <c r="J54" i="5"/>
  <c r="J42" i="5"/>
  <c r="J18" i="5"/>
  <c r="J103" i="5"/>
  <c r="J85" i="5"/>
  <c r="J49" i="5"/>
  <c r="J120" i="5"/>
  <c r="J102" i="5"/>
  <c r="J84" i="5"/>
  <c r="J66" i="5"/>
  <c r="J48" i="5"/>
  <c r="J30" i="5"/>
  <c r="J12" i="5"/>
  <c r="J121" i="5"/>
  <c r="J31" i="5"/>
  <c r="J67" i="5"/>
  <c r="J128" i="5"/>
  <c r="J122" i="5"/>
  <c r="J116" i="5"/>
  <c r="J110" i="5"/>
  <c r="J104" i="5"/>
  <c r="J98" i="5"/>
  <c r="J92" i="5"/>
  <c r="J86" i="5"/>
  <c r="J80" i="5"/>
  <c r="J74" i="5"/>
  <c r="J68" i="5"/>
  <c r="J62" i="5"/>
  <c r="J56" i="5"/>
  <c r="J50" i="5"/>
  <c r="J44" i="5"/>
  <c r="J38" i="5"/>
  <c r="J32" i="5"/>
  <c r="J26" i="5"/>
  <c r="J20" i="5"/>
  <c r="J14" i="5"/>
  <c r="J123" i="5"/>
  <c r="J117" i="5"/>
  <c r="J111" i="5"/>
  <c r="J105" i="5"/>
  <c r="J99" i="5"/>
  <c r="J93" i="5"/>
  <c r="J87" i="5"/>
  <c r="J81" i="5"/>
  <c r="J75" i="5"/>
  <c r="J69" i="5"/>
  <c r="J63" i="5"/>
  <c r="J57" i="5"/>
  <c r="J51" i="5"/>
  <c r="J45" i="5"/>
  <c r="J39" i="5"/>
  <c r="J33" i="5"/>
  <c r="J27" i="5"/>
  <c r="J21" i="5"/>
  <c r="J15" i="5"/>
  <c r="J13" i="5"/>
  <c r="J125" i="5"/>
  <c r="J119" i="5"/>
  <c r="J113" i="5"/>
  <c r="J107" i="5"/>
  <c r="J101" i="5"/>
  <c r="J95" i="5"/>
  <c r="J89" i="5"/>
  <c r="J83" i="5"/>
  <c r="J77" i="5"/>
  <c r="J71" i="5"/>
  <c r="J65" i="5"/>
  <c r="J59" i="5"/>
  <c r="J53" i="5"/>
  <c r="J47" i="5"/>
  <c r="J41" i="5"/>
  <c r="J35" i="5"/>
  <c r="J29" i="5"/>
  <c r="J23" i="5"/>
  <c r="J17" i="5"/>
  <c r="J124" i="5"/>
  <c r="J118" i="5"/>
  <c r="J112" i="5"/>
  <c r="J106" i="5"/>
  <c r="J100" i="5"/>
  <c r="J94" i="5"/>
  <c r="J88" i="5"/>
  <c r="J82" i="5"/>
  <c r="J76" i="5"/>
  <c r="J70" i="5"/>
  <c r="J64" i="5"/>
  <c r="J58" i="5"/>
  <c r="J52" i="5"/>
  <c r="J46" i="5"/>
  <c r="J40" i="5"/>
  <c r="J34" i="5"/>
  <c r="J28" i="5"/>
  <c r="J22" i="5"/>
  <c r="J16" i="5"/>
  <c r="F129" i="5"/>
  <c r="J11" i="5"/>
  <c r="L11" i="3"/>
  <c r="K11" i="3"/>
  <c r="G11" i="3"/>
  <c r="C159" i="3"/>
  <c r="C160" i="3" s="1"/>
  <c r="H11" i="3"/>
  <c r="I159" i="3"/>
  <c r="I160" i="3" s="1"/>
  <c r="J129" i="5" l="1"/>
  <c r="M11" i="3"/>
  <c r="C11" i="3"/>
  <c r="E11" i="3"/>
  <c r="D11" i="3"/>
  <c r="E159" i="3"/>
  <c r="E160" i="3" s="1"/>
  <c r="Q9" i="2"/>
  <c r="D7" i="2"/>
  <c r="D8" i="2"/>
  <c r="D9" i="2"/>
  <c r="D10" i="2"/>
  <c r="D11" i="2"/>
  <c r="D6" i="2"/>
  <c r="B30" i="2" l="1"/>
  <c r="C30" i="2"/>
  <c r="I11" i="3"/>
  <c r="A30" i="2" l="1"/>
</calcChain>
</file>

<file path=xl/sharedStrings.xml><?xml version="1.0" encoding="utf-8"?>
<sst xmlns="http://schemas.openxmlformats.org/spreadsheetml/2006/main" count="2461" uniqueCount="320">
  <si>
    <t>Municipio</t>
  </si>
  <si>
    <t>Edad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</si>
  <si>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</si>
  <si>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</si>
  <si>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</si>
  <si>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</si>
  <si>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</si>
  <si>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</si>
  <si>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</si>
  <si>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</si>
  <si>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</si>
  <si>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</si>
  <si>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</si>
  <si>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</si>
  <si>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</si>
  <si>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</si>
  <si>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</si>
  <si>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</si>
  <si>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</si>
  <si>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</si>
  <si>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</si>
  <si>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</si>
  <si>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</si>
  <si>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</si>
  <si>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</si>
  <si>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</si>
  <si>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</si>
  <si>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</si>
  <si>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</si>
  <si>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</si>
  <si>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</si>
  <si>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</si>
  <si>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</si>
  <si>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</si>
  <si>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Porvenir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</si>
  <si>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</si>
  <si>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</si>
  <si>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</si>
  <si>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</si>
  <si>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</si>
  <si>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</si>
  <si>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</si>
  <si>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</si>
  <si>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</si>
  <si>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</si>
  <si>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</si>
  <si>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</si>
  <si>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</si>
  <si>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</si>
  <si>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Juárez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</si>
  <si>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</si>
  <si>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</si>
  <si>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</si>
  <si>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</si>
  <si>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</si>
  <si>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</si>
  <si>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</si>
  <si>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</si>
  <si>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</si>
  <si>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</si>
  <si>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</si>
  <si>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</si>
  <si>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</si>
  <si>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</si>
  <si>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</si>
  <si>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</si>
  <si>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</si>
  <si>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</si>
  <si>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</si>
  <si>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</si>
  <si>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</si>
  <si>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</si>
  <si>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</si>
  <si>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</si>
  <si>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</si>
  <si>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</si>
  <si>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</si>
  <si>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</si>
  <si>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</si>
  <si>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</si>
  <si>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</si>
  <si>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</si>
  <si>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</si>
  <si>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</si>
  <si>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</si>
  <si>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</si>
  <si>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</si>
  <si>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</si>
  <si>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</si>
  <si>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</si>
  <si>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</si>
  <si>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</si>
  <si>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</si>
  <si>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</si>
  <si>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</si>
  <si>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</si>
  <si>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</si>
  <si>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</si>
  <si>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</si>
  <si>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</si>
  <si>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</si>
  <si>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</si>
  <si>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</si>
  <si>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</si>
  <si>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</si>
  <si>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</si>
  <si>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</si>
  <si>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</si>
  <si>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</si>
  <si>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</si>
  <si>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</si>
  <si>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</si>
  <si>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</si>
  <si>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</si>
  <si>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</si>
  <si>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</si>
  <si>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</si>
  <si>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</si>
  <si>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</si>
  <si>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</si>
  <si>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Hombres</t>
  </si>
  <si>
    <t>Mujeres</t>
  </si>
  <si>
    <t>Total general</t>
  </si>
  <si>
    <t>Suma de Hombres</t>
  </si>
  <si>
    <t>Suma de Mujeres</t>
  </si>
  <si>
    <t>Hombre</t>
  </si>
  <si>
    <t>Total</t>
  </si>
  <si>
    <t>Instituto de Salud</t>
  </si>
  <si>
    <t>Dirección de Planeación y Desarrollo</t>
  </si>
  <si>
    <t>Subdirección de Planeación en Salud</t>
  </si>
  <si>
    <t>(Todas)</t>
  </si>
  <si>
    <t>Proyección 2021</t>
  </si>
  <si>
    <t>059 OCOSINGO</t>
  </si>
  <si>
    <t xml:space="preserve">Siltepec                                     </t>
  </si>
  <si>
    <t xml:space="preserve">Motozintla                                   </t>
  </si>
  <si>
    <t xml:space="preserve">Mazapa de Madero                             </t>
  </si>
  <si>
    <t xml:space="preserve">La Grandeza                                  </t>
  </si>
  <si>
    <t xml:space="preserve">El Porvenir                                  </t>
  </si>
  <si>
    <t xml:space="preserve">Bella Vista                                  </t>
  </si>
  <si>
    <t xml:space="preserve">Bejucal de Ocampo                            </t>
  </si>
  <si>
    <t xml:space="preserve">Amatenango de la Frontera                    </t>
  </si>
  <si>
    <t>X.- MOTOZINTLA</t>
  </si>
  <si>
    <t xml:space="preserve">Sitalá                                       </t>
  </si>
  <si>
    <t xml:space="preserve">Ocosingo                                     </t>
  </si>
  <si>
    <t xml:space="preserve">Chilón                                       </t>
  </si>
  <si>
    <t xml:space="preserve">Altamirano                                   </t>
  </si>
  <si>
    <t>IX.- OCOSINGO</t>
  </si>
  <si>
    <t xml:space="preserve">Tonalá                                       </t>
  </si>
  <si>
    <t xml:space="preserve">Pijijiapan                                   </t>
  </si>
  <si>
    <t xml:space="preserve">Arriaga                                      </t>
  </si>
  <si>
    <t>VIII.- TONALA</t>
  </si>
  <si>
    <t xml:space="preserve">Villa Comaltitlán                            </t>
  </si>
  <si>
    <t xml:space="preserve">Unión Juárez                                 </t>
  </si>
  <si>
    <t xml:space="preserve">Tuzantán                                     </t>
  </si>
  <si>
    <t xml:space="preserve">Tuxtla Chico                                 </t>
  </si>
  <si>
    <t xml:space="preserve">Tapachula                                    </t>
  </si>
  <si>
    <t xml:space="preserve">Suchiate                                     </t>
  </si>
  <si>
    <t xml:space="preserve">Metapa                                       </t>
  </si>
  <si>
    <t xml:space="preserve">Mazatán                                      </t>
  </si>
  <si>
    <t xml:space="preserve">Mapastepec                                   </t>
  </si>
  <si>
    <t xml:space="preserve">Huixtla                                      </t>
  </si>
  <si>
    <t xml:space="preserve">Huehuetán                                    </t>
  </si>
  <si>
    <t xml:space="preserve">Frontera Hidalgo                             </t>
  </si>
  <si>
    <t xml:space="preserve">Escuintla                                    </t>
  </si>
  <si>
    <t xml:space="preserve">Cacahoatán                                   </t>
  </si>
  <si>
    <t xml:space="preserve">Acapetahua                                   </t>
  </si>
  <si>
    <t xml:space="preserve">Acacoyagua                                   </t>
  </si>
  <si>
    <t>VII.- TAPACHULA</t>
  </si>
  <si>
    <t xml:space="preserve">Yajalón                                      </t>
  </si>
  <si>
    <t xml:space="preserve">Tumbalá                                      </t>
  </si>
  <si>
    <t xml:space="preserve">Tila                                         </t>
  </si>
  <si>
    <t xml:space="preserve">Salto de Agua                                </t>
  </si>
  <si>
    <t xml:space="preserve">Sabanilla                                    </t>
  </si>
  <si>
    <t xml:space="preserve">Palenque                                     </t>
  </si>
  <si>
    <t xml:space="preserve">Marqués de Comillas                          </t>
  </si>
  <si>
    <t xml:space="preserve">La Libertad                                  </t>
  </si>
  <si>
    <t xml:space="preserve">Catazajá                                     </t>
  </si>
  <si>
    <t xml:space="preserve">Benemérito de las Américas                   </t>
  </si>
  <si>
    <t>VI.- PALENQUE</t>
  </si>
  <si>
    <t xml:space="preserve">Tapilula                                     </t>
  </si>
  <si>
    <t xml:space="preserve">Tapalapa                                     </t>
  </si>
  <si>
    <t xml:space="preserve">Sunuapa                                      </t>
  </si>
  <si>
    <t xml:space="preserve">Solosuchiapa                                 </t>
  </si>
  <si>
    <t xml:space="preserve">Simojovel                                    </t>
  </si>
  <si>
    <t xml:space="preserve">San Andrés Duraznal                          </t>
  </si>
  <si>
    <t xml:space="preserve">Reforma                                      </t>
  </si>
  <si>
    <t xml:space="preserve">Rayón                                        </t>
  </si>
  <si>
    <t xml:space="preserve">Pueblo Nuevo Solistahuacán                   </t>
  </si>
  <si>
    <t xml:space="preserve">Pichucalco                                   </t>
  </si>
  <si>
    <t xml:space="preserve">Pantepec                                     </t>
  </si>
  <si>
    <t xml:space="preserve">Ostuacán                                     </t>
  </si>
  <si>
    <t xml:space="preserve">Juárez                                       </t>
  </si>
  <si>
    <t xml:space="preserve">Jitotol                                      </t>
  </si>
  <si>
    <t xml:space="preserve">Ixtapangajoya                                </t>
  </si>
  <si>
    <t xml:space="preserve">Ixtacomitán                                  </t>
  </si>
  <si>
    <t xml:space="preserve">Ixhuatán                                     </t>
  </si>
  <si>
    <t xml:space="preserve">Huitiupán                                    </t>
  </si>
  <si>
    <t xml:space="preserve">El Bosque                                    </t>
  </si>
  <si>
    <t xml:space="preserve">Chapultenango                                </t>
  </si>
  <si>
    <t xml:space="preserve">Bochil                                       </t>
  </si>
  <si>
    <t xml:space="preserve">Amatán                                       </t>
  </si>
  <si>
    <t>V.- PICHUCALCO</t>
  </si>
  <si>
    <t xml:space="preserve">Villaflores                                  </t>
  </si>
  <si>
    <t xml:space="preserve">Villa Corzo                                  </t>
  </si>
  <si>
    <t xml:space="preserve">Montecristo de Guerrero                      </t>
  </si>
  <si>
    <t xml:space="preserve">La Concordia                                 </t>
  </si>
  <si>
    <t xml:space="preserve">Angel Albino Corzo                           </t>
  </si>
  <si>
    <t>IV.- VILLAFLORES</t>
  </si>
  <si>
    <t xml:space="preserve">Tzimol                                       </t>
  </si>
  <si>
    <t xml:space="preserve">Socoltenango                                 </t>
  </si>
  <si>
    <t xml:space="preserve">Maravilla Tenejapa                           </t>
  </si>
  <si>
    <t xml:space="preserve">Las Margaritas                               </t>
  </si>
  <si>
    <t xml:space="preserve">La Trinitaria                                </t>
  </si>
  <si>
    <t xml:space="preserve">La Independencia                             </t>
  </si>
  <si>
    <t xml:space="preserve">Frontera Comalapa                            </t>
  </si>
  <si>
    <t xml:space="preserve">Comitán de Domínguez                         </t>
  </si>
  <si>
    <t xml:space="preserve">Chicomuselo                                  </t>
  </si>
  <si>
    <t>III.- COMITÁN</t>
  </si>
  <si>
    <t xml:space="preserve">Zinacantán                                   </t>
  </si>
  <si>
    <t xml:space="preserve">Teopisca                                     </t>
  </si>
  <si>
    <t xml:space="preserve">Tenejapa                                     </t>
  </si>
  <si>
    <t xml:space="preserve">Santiago el Pinar                            </t>
  </si>
  <si>
    <t xml:space="preserve">San Juan Cancuc                              </t>
  </si>
  <si>
    <t xml:space="preserve">San Cristóbal de las Casas                   </t>
  </si>
  <si>
    <t xml:space="preserve">Pantelhó                                     </t>
  </si>
  <si>
    <t xml:space="preserve">Oxchuc                                       </t>
  </si>
  <si>
    <t xml:space="preserve">Mitontic                                     </t>
  </si>
  <si>
    <t xml:space="preserve">Las Rosas                                    </t>
  </si>
  <si>
    <t xml:space="preserve">Larráinzar                                   </t>
  </si>
  <si>
    <t xml:space="preserve">Huixtán                                      </t>
  </si>
  <si>
    <t xml:space="preserve">Chenalhó                                     </t>
  </si>
  <si>
    <t xml:space="preserve">Chanal                                       </t>
  </si>
  <si>
    <t xml:space="preserve">Chamula                                      </t>
  </si>
  <si>
    <t xml:space="preserve">Chalchihuitán                                </t>
  </si>
  <si>
    <t xml:space="preserve">Amatenango del Valle                         </t>
  </si>
  <si>
    <t xml:space="preserve">Aldama                                       </t>
  </si>
  <si>
    <t>II.- SAN CRISTÓBAL DE LAS CASAS</t>
  </si>
  <si>
    <t xml:space="preserve">Venustiano Carranza                          </t>
  </si>
  <si>
    <t xml:space="preserve">Tuxtla Gutiérrez                             </t>
  </si>
  <si>
    <t xml:space="preserve">Totolapa                                     </t>
  </si>
  <si>
    <t xml:space="preserve">Tecpatán                                     </t>
  </si>
  <si>
    <t xml:space="preserve">Suchiapa                                     </t>
  </si>
  <si>
    <t xml:space="preserve">Soyaló                                       </t>
  </si>
  <si>
    <t xml:space="preserve">San Lucas                                    </t>
  </si>
  <si>
    <t xml:space="preserve">San Fernando                                 </t>
  </si>
  <si>
    <t xml:space="preserve">Osumacinta                                   </t>
  </si>
  <si>
    <t xml:space="preserve">Ocozocoautla de Espinosa                     </t>
  </si>
  <si>
    <t xml:space="preserve">Ocotepec                                     </t>
  </si>
  <si>
    <t xml:space="preserve">Nicolás Ruíz                                 </t>
  </si>
  <si>
    <t xml:space="preserve">Jiquipilas                                   </t>
  </si>
  <si>
    <t xml:space="preserve">Ixtapa                                       </t>
  </si>
  <si>
    <t xml:space="preserve">Francisco León                               </t>
  </si>
  <si>
    <t xml:space="preserve">Copainalá                                    </t>
  </si>
  <si>
    <t xml:space="preserve">Coapilla                                     </t>
  </si>
  <si>
    <t xml:space="preserve">Cintalapa                                    </t>
  </si>
  <si>
    <t xml:space="preserve">Chicoasén                                    </t>
  </si>
  <si>
    <t xml:space="preserve">Chiapilla                                    </t>
  </si>
  <si>
    <t xml:space="preserve">Chiapa de Corzo                              </t>
  </si>
  <si>
    <t xml:space="preserve">Berriozábal                                  </t>
  </si>
  <si>
    <t xml:space="preserve">Acala                                        </t>
  </si>
  <si>
    <t>I.- TUXTLA</t>
  </si>
  <si>
    <t>Población Estatal</t>
  </si>
  <si>
    <t>Femenino</t>
  </si>
  <si>
    <t>Masculino</t>
  </si>
  <si>
    <t xml:space="preserve"> Sin Derechohabiencia</t>
  </si>
  <si>
    <t xml:space="preserve"> Con Derechohabiencia</t>
  </si>
  <si>
    <t>Jurisdicción/Municipio</t>
  </si>
  <si>
    <t>Departamento de Sistemas de Información</t>
  </si>
  <si>
    <t>Fuente: Proyección de Población CONAPO-DGIS 2021.</t>
  </si>
  <si>
    <t>Proyección de Población por Jurisdicción Sanitaria por tipo de Sexo y Derechohabiencia 2021.</t>
  </si>
  <si>
    <t>Derechohabiencia</t>
  </si>
  <si>
    <t>Sexo</t>
  </si>
  <si>
    <t>CON_DERECHOHABIENCIA</t>
  </si>
  <si>
    <t>NO DERECHOHABIENTE</t>
  </si>
  <si>
    <t>Grand Total</t>
  </si>
  <si>
    <t>Entidad</t>
  </si>
  <si>
    <t>Chiapas</t>
  </si>
  <si>
    <t>Fuente: Proyección de Población   CONAPO - DGIS</t>
  </si>
  <si>
    <t>No esta actualizado</t>
  </si>
  <si>
    <t>Capitán Luis Ángel Vidal</t>
  </si>
  <si>
    <t>El Parral</t>
  </si>
  <si>
    <t>Emiliano Zapata</t>
  </si>
  <si>
    <t>Honduras de la Sierra</t>
  </si>
  <si>
    <t>Mezcalapa</t>
  </si>
  <si>
    <t>Rincón Chamula San Pedro</t>
  </si>
  <si>
    <t>Elaborado por: Ing. Francisco Arreola de los Santos</t>
  </si>
  <si>
    <t>Edades</t>
  </si>
  <si>
    <t>Numero</t>
  </si>
  <si>
    <t>Proyeccion de Población 2025</t>
  </si>
  <si>
    <t xml:space="preserve">Hombres </t>
  </si>
  <si>
    <t xml:space="preserve">Mujeres </t>
  </si>
  <si>
    <t>Mujer</t>
  </si>
  <si>
    <t>Jur - 01</t>
  </si>
  <si>
    <t>Jur - 07</t>
  </si>
  <si>
    <t>Jur - 02</t>
  </si>
  <si>
    <t>Jur - 09</t>
  </si>
  <si>
    <t>Jur - 05</t>
  </si>
  <si>
    <t>Jur - 10</t>
  </si>
  <si>
    <t>Jur - 04</t>
  </si>
  <si>
    <t>Jur - 08</t>
  </si>
  <si>
    <t>Jur - 06</t>
  </si>
  <si>
    <t>Jur - 03</t>
  </si>
  <si>
    <t>Proyección 2025</t>
  </si>
  <si>
    <t>Proyección de Población 2025</t>
  </si>
  <si>
    <t>Formulas</t>
  </si>
  <si>
    <t xml:space="preserve">Jefe del Departamento de Planeación </t>
  </si>
  <si>
    <t>G1</t>
  </si>
  <si>
    <t>G2</t>
  </si>
  <si>
    <t>G3</t>
  </si>
  <si>
    <t>G4</t>
  </si>
  <si>
    <t>G5</t>
  </si>
  <si>
    <t>Juris</t>
  </si>
  <si>
    <t>Adolescentes</t>
  </si>
  <si>
    <t>Adultos Mayores</t>
  </si>
  <si>
    <t>Personas Adultas</t>
  </si>
  <si>
    <t>Prmera Inf.</t>
  </si>
  <si>
    <t>Segunda Inf.</t>
  </si>
  <si>
    <t>Segunda. Inf.</t>
  </si>
  <si>
    <t>Primera Inf.</t>
  </si>
  <si>
    <t>Instituto de Salud del Estado de Chiapas.  01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</si>
</sst>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* #,##0.000_-;\-* #,##0.0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name val="Arial Black"/>
      <family val="2"/>
    </font>
    <font>
      <sz val="11"/>
      <name val="Arial Black"/>
      <family val="2"/>
    </font>
    <font>
      <sz val="11"/>
      <color rgb="FFFF00FF"/>
      <name val="Calibri"/>
      <family val="2"/>
      <scheme val="minor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2113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rgb="FFFFCCFF"/>
        <bgColor theme="4" tint="0.79998168889431442"/>
      </patternFill>
    </fill>
    <fill>
      <patternFill patternType="solid">
        <fgColor rgb="FF00B0F0"/>
        <bgColor theme="4" tint="0.79998168889431442"/>
      </patternFill>
    </fill>
    <fill>
      <patternFill patternType="solid">
        <fgColor theme="5" tint="-0.499984740745262"/>
        <bgColor theme="5" tint="-0.49998474074526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 tint="0.79998168889431442"/>
      </top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1" fillId="0" borderId="0" xfId="0" applyNumberFormat="1" applyFont="1"/>
    <xf numFmtId="0" fontId="3" fillId="0" borderId="0" xfId="0" applyFont="1"/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3" fontId="0" fillId="0" borderId="3" xfId="0" applyNumberFormat="1" applyBorder="1"/>
    <xf numFmtId="0" fontId="0" fillId="0" borderId="0" xfId="0" applyAlignment="1">
      <alignment horizontal="right"/>
    </xf>
    <xf numFmtId="3" fontId="0" fillId="3" borderId="0" xfId="0" applyNumberFormat="1" applyFill="1" applyAlignment="1">
      <alignment horizontal="right"/>
    </xf>
    <xf numFmtId="3" fontId="1" fillId="0" borderId="1" xfId="0" applyNumberFormat="1" applyFont="1" applyBorder="1"/>
    <xf numFmtId="0" fontId="0" fillId="4" borderId="0" xfId="0" applyFill="1"/>
    <xf numFmtId="3" fontId="0" fillId="0" borderId="1" xfId="0" applyNumberFormat="1" applyBorder="1"/>
    <xf numFmtId="0" fontId="0" fillId="0" borderId="0" xfId="0" applyAlignment="1">
      <alignment horizontal="left" indent="1"/>
    </xf>
    <xf numFmtId="3" fontId="0" fillId="0" borderId="4" xfId="0" applyNumberFormat="1" applyBorder="1"/>
    <xf numFmtId="0" fontId="0" fillId="0" borderId="4" xfId="0" applyBorder="1" applyAlignment="1">
      <alignment horizontal="left" indent="1"/>
    </xf>
    <xf numFmtId="3" fontId="1" fillId="0" borderId="4" xfId="0" applyNumberFormat="1" applyFont="1" applyBorder="1"/>
    <xf numFmtId="0" fontId="1" fillId="0" borderId="4" xfId="0" applyFont="1" applyBorder="1" applyAlignment="1">
      <alignment horizontal="left"/>
    </xf>
    <xf numFmtId="0" fontId="0" fillId="5" borderId="0" xfId="0" applyFill="1"/>
    <xf numFmtId="3" fontId="0" fillId="5" borderId="4" xfId="0" applyNumberFormat="1" applyFill="1" applyBorder="1"/>
    <xf numFmtId="0" fontId="0" fillId="5" borderId="4" xfId="0" applyFill="1" applyBorder="1" applyAlignment="1">
      <alignment horizontal="left" indent="1"/>
    </xf>
    <xf numFmtId="3" fontId="1" fillId="5" borderId="4" xfId="0" applyNumberFormat="1" applyFont="1" applyFill="1" applyBorder="1"/>
    <xf numFmtId="0" fontId="1" fillId="5" borderId="4" xfId="0" applyFont="1" applyFill="1" applyBorder="1" applyAlignment="1">
      <alignment horizontal="left"/>
    </xf>
    <xf numFmtId="3" fontId="0" fillId="0" borderId="5" xfId="0" applyNumberFormat="1" applyBorder="1"/>
    <xf numFmtId="0" fontId="0" fillId="0" borderId="5" xfId="0" applyBorder="1" applyAlignment="1">
      <alignment horizontal="left" indent="1"/>
    </xf>
    <xf numFmtId="0" fontId="0" fillId="5" borderId="5" xfId="0" applyFill="1" applyBorder="1" applyAlignment="1">
      <alignment horizontal="left" indent="1"/>
    </xf>
    <xf numFmtId="3" fontId="1" fillId="0" borderId="5" xfId="0" applyNumberFormat="1" applyFont="1" applyBorder="1"/>
    <xf numFmtId="0" fontId="1" fillId="0" borderId="5" xfId="0" applyFont="1" applyBorder="1" applyAlignment="1">
      <alignment horizontal="left"/>
    </xf>
    <xf numFmtId="3" fontId="5" fillId="6" borderId="2" xfId="0" applyNumberFormat="1" applyFont="1" applyFill="1" applyBorder="1" applyAlignment="1">
      <alignment horizontal="right"/>
    </xf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0" xfId="0" applyFont="1" applyFill="1"/>
    <xf numFmtId="0" fontId="6" fillId="0" borderId="0" xfId="0" applyFont="1"/>
    <xf numFmtId="0" fontId="2" fillId="0" borderId="0" xfId="0" applyFont="1"/>
    <xf numFmtId="0" fontId="7" fillId="0" borderId="3" xfId="0" applyFont="1" applyBorder="1" applyAlignment="1">
      <alignment vertical="top"/>
    </xf>
    <xf numFmtId="0" fontId="9" fillId="0" borderId="3" xfId="0" applyFont="1" applyBorder="1" applyAlignment="1">
      <alignment horizontal="left" vertical="top"/>
    </xf>
    <xf numFmtId="3" fontId="8" fillId="0" borderId="3" xfId="0" applyNumberFormat="1" applyFont="1" applyBorder="1" applyAlignment="1">
      <alignment vertical="top"/>
    </xf>
    <xf numFmtId="3" fontId="10" fillId="0" borderId="3" xfId="0" applyNumberFormat="1" applyFont="1" applyBorder="1" applyAlignment="1">
      <alignment vertical="top"/>
    </xf>
    <xf numFmtId="0" fontId="11" fillId="0" borderId="0" xfId="0" applyFont="1"/>
    <xf numFmtId="3" fontId="10" fillId="4" borderId="3" xfId="0" applyNumberFormat="1" applyFont="1" applyFill="1" applyBorder="1" applyAlignment="1">
      <alignment vertical="top"/>
    </xf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3" fontId="5" fillId="10" borderId="9" xfId="0" applyNumberFormat="1" applyFont="1" applyFill="1" applyBorder="1"/>
    <xf numFmtId="0" fontId="5" fillId="10" borderId="10" xfId="0" applyFont="1" applyFill="1" applyBorder="1" applyAlignment="1">
      <alignment horizontal="center"/>
    </xf>
    <xf numFmtId="3" fontId="0" fillId="11" borderId="11" xfId="0" applyNumberFormat="1" applyFill="1" applyBorder="1"/>
    <xf numFmtId="3" fontId="0" fillId="11" borderId="12" xfId="0" applyNumberFormat="1" applyFill="1" applyBorder="1"/>
    <xf numFmtId="0" fontId="12" fillId="0" borderId="0" xfId="0" applyFont="1"/>
    <xf numFmtId="164" fontId="14" fillId="0" borderId="0" xfId="0" applyNumberFormat="1" applyFont="1"/>
    <xf numFmtId="0" fontId="15" fillId="12" borderId="25" xfId="0" applyFont="1" applyFill="1" applyBorder="1" applyAlignment="1">
      <alignment horizontal="center" vertical="center"/>
    </xf>
    <xf numFmtId="0" fontId="15" fillId="14" borderId="25" xfId="0" applyFont="1" applyFill="1" applyBorder="1" applyAlignment="1">
      <alignment horizontal="center" vertical="center"/>
    </xf>
    <xf numFmtId="0" fontId="15" fillId="14" borderId="26" xfId="0" applyFont="1" applyFill="1" applyBorder="1" applyAlignment="1">
      <alignment horizontal="center" vertical="center"/>
    </xf>
    <xf numFmtId="0" fontId="16" fillId="0" borderId="28" xfId="0" applyFont="1" applyBorder="1"/>
    <xf numFmtId="3" fontId="16" fillId="12" borderId="29" xfId="0" applyNumberFormat="1" applyFont="1" applyFill="1" applyBorder="1" applyAlignment="1">
      <alignment horizontal="center" vertical="center"/>
    </xf>
    <xf numFmtId="3" fontId="16" fillId="13" borderId="29" xfId="0" applyNumberFormat="1" applyFont="1" applyFill="1" applyBorder="1" applyAlignment="1">
      <alignment horizontal="center" vertical="center"/>
    </xf>
    <xf numFmtId="3" fontId="16" fillId="0" borderId="30" xfId="0" applyNumberFormat="1" applyFont="1" applyBorder="1" applyAlignment="1">
      <alignment horizontal="center" vertical="center"/>
    </xf>
    <xf numFmtId="0" fontId="16" fillId="0" borderId="31" xfId="0" applyFont="1" applyBorder="1"/>
    <xf numFmtId="3" fontId="16" fillId="0" borderId="32" xfId="0" applyNumberFormat="1" applyFont="1" applyBorder="1" applyAlignment="1">
      <alignment horizontal="center" vertical="center"/>
    </xf>
    <xf numFmtId="0" fontId="16" fillId="0" borderId="27" xfId="0" applyFont="1" applyBorder="1"/>
    <xf numFmtId="3" fontId="17" fillId="12" borderId="25" xfId="0" applyNumberFormat="1" applyFont="1" applyFill="1" applyBorder="1" applyAlignment="1">
      <alignment horizontal="center" vertical="center"/>
    </xf>
    <xf numFmtId="3" fontId="17" fillId="13" borderId="25" xfId="0" applyNumberFormat="1" applyFont="1" applyFill="1" applyBorder="1" applyAlignment="1">
      <alignment horizontal="center" vertical="center"/>
    </xf>
    <xf numFmtId="3" fontId="17" fillId="0" borderId="26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8" fillId="15" borderId="3" xfId="0" quotePrefix="1" applyFont="1" applyFill="1" applyBorder="1" applyAlignment="1">
      <alignment horizontal="center" vertical="center" textRotation="45"/>
    </xf>
    <xf numFmtId="0" fontId="18" fillId="15" borderId="3" xfId="0" applyFont="1" applyFill="1" applyBorder="1" applyAlignment="1">
      <alignment horizontal="center" vertical="center" textRotation="45"/>
    </xf>
    <xf numFmtId="0" fontId="18" fillId="13" borderId="3" xfId="0" quotePrefix="1" applyFont="1" applyFill="1" applyBorder="1" applyAlignment="1">
      <alignment horizontal="center" vertical="center" textRotation="45"/>
    </xf>
    <xf numFmtId="0" fontId="18" fillId="13" borderId="3" xfId="0" applyFont="1" applyFill="1" applyBorder="1" applyAlignment="1">
      <alignment horizontal="center" vertical="center" textRotation="45"/>
    </xf>
    <xf numFmtId="0" fontId="3" fillId="0" borderId="0" xfId="0" applyFont="1" applyAlignment="1">
      <alignment horizontal="center" vertical="center" wrapText="1"/>
    </xf>
    <xf numFmtId="166" fontId="14" fillId="0" borderId="0" xfId="0" applyNumberFormat="1" applyFont="1"/>
    <xf numFmtId="166" fontId="0" fillId="0" borderId="0" xfId="0" applyNumberFormat="1"/>
    <xf numFmtId="165" fontId="0" fillId="0" borderId="0" xfId="0" applyNumberFormat="1"/>
    <xf numFmtId="164" fontId="16" fillId="15" borderId="0" xfId="0" applyNumberFormat="1" applyFont="1" applyFill="1"/>
    <xf numFmtId="164" fontId="0" fillId="0" borderId="0" xfId="0" applyNumberFormat="1"/>
    <xf numFmtId="164" fontId="15" fillId="13" borderId="0" xfId="0" applyNumberFormat="1" applyFont="1" applyFill="1"/>
    <xf numFmtId="0" fontId="1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/>
    <xf numFmtId="0" fontId="1" fillId="7" borderId="0" xfId="0" applyFont="1" applyFill="1"/>
    <xf numFmtId="164" fontId="20" fillId="15" borderId="33" xfId="0" applyNumberFormat="1" applyFont="1" applyFill="1" applyBorder="1"/>
    <xf numFmtId="164" fontId="19" fillId="13" borderId="33" xfId="0" applyNumberFormat="1" applyFont="1" applyFill="1" applyBorder="1"/>
    <xf numFmtId="164" fontId="17" fillId="15" borderId="0" xfId="1" applyNumberFormat="1" applyFont="1" applyFill="1"/>
    <xf numFmtId="164" fontId="0" fillId="0" borderId="0" xfId="1" applyNumberFormat="1" applyFont="1"/>
    <xf numFmtId="164" fontId="17" fillId="13" borderId="0" xfId="1" applyNumberFormat="1" applyFont="1" applyFill="1"/>
    <xf numFmtId="3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3" fontId="13" fillId="0" borderId="18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 vertical="center"/>
    </xf>
    <xf numFmtId="3" fontId="1" fillId="0" borderId="35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 vertical="top"/>
    </xf>
    <xf numFmtId="0" fontId="7" fillId="4" borderId="3" xfId="0" applyFont="1" applyFill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3" xfId="0" applyFont="1" applyBorder="1"/>
    <xf numFmtId="0" fontId="9" fillId="4" borderId="3" xfId="0" applyFont="1" applyFill="1" applyBorder="1" applyAlignment="1">
      <alignment horizontal="center" vertical="top"/>
    </xf>
    <xf numFmtId="0" fontId="5" fillId="6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00FF"/>
      <color rgb="FFCC0066"/>
      <color rgb="FFFFCCFF"/>
      <color rgb="FF1F177D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69890277288184"/>
          <c:y val="0.11242143908560442"/>
          <c:w val="0.69390398849265167"/>
          <c:h val="0.779086699528413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Piramide!$C$32:$C$36</c:f>
              <c:strCache>
                <c:ptCount val="5"/>
                <c:pt idx="0">
                  <c:v>403,911</c:v>
                </c:pt>
                <c:pt idx="1">
                  <c:v>376,804</c:v>
                </c:pt>
                <c:pt idx="2">
                  <c:v>361,103</c:v>
                </c:pt>
                <c:pt idx="3">
                  <c:v>1,696,020</c:v>
                </c:pt>
                <c:pt idx="4">
                  <c:v>288,448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softEdge rad="0"/>
            </a:effectLst>
            <a:scene3d>
              <a:camera prst="orthographicFront"/>
              <a:lightRig rig="threePt" dir="t"/>
            </a:scene3d>
          </c:spPr>
          <c:invertIfNegative val="0"/>
          <c:dLbls>
            <c:dLbl>
              <c:idx val="3"/>
              <c:layout>
                <c:manualLayout>
                  <c:x val="-0.1119190586073194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E0-48DB-BC77-226FFEE91D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Piramide!$A$32:$A$36</c:f>
              <c:strCache>
                <c:ptCount val="5"/>
                <c:pt idx="0">
                  <c:v>Prmera Inf.</c:v>
                </c:pt>
                <c:pt idx="1">
                  <c:v>Segunda Inf.</c:v>
                </c:pt>
                <c:pt idx="2">
                  <c:v>Adolescentes</c:v>
                </c:pt>
                <c:pt idx="3">
                  <c:v>Personas Adultas</c:v>
                </c:pt>
                <c:pt idx="4">
                  <c:v>Adultos Mayores</c:v>
                </c:pt>
              </c:strCache>
            </c:strRef>
          </c:cat>
          <c:val>
            <c:numRef>
              <c:f>Piramide!$B$32:$B$36</c:f>
              <c:numCache>
                <c:formatCode>#,##0</c:formatCode>
                <c:ptCount val="5"/>
                <c:pt idx="0">
                  <c:v>-418207</c:v>
                </c:pt>
                <c:pt idx="1">
                  <c:v>-388609</c:v>
                </c:pt>
                <c:pt idx="2">
                  <c:v>-369569</c:v>
                </c:pt>
                <c:pt idx="3">
                  <c:v>-1531899</c:v>
                </c:pt>
                <c:pt idx="4">
                  <c:v>-273333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7-4D67-A40C-C1DEE532A2DF}"/>
            </c:ext>
          </c:extLst>
        </c:ser>
        <c:ser>
          <c:idx val="1"/>
          <c:order val="1"/>
          <c:tx>
            <c:strRef>
              <c:f>Piramide!$B$31:$C$31</c:f>
              <c:strCache>
                <c:ptCount val="1"/>
                <c:pt idx="0">
                  <c:v>Hombre Mujeres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9.4846659836711394E-2"/>
                  <c:y val="-3.60685199637837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E0-48DB-BC77-226FFEE91D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Piramide!$A$32:$A$36</c:f>
              <c:strCache>
                <c:ptCount val="5"/>
                <c:pt idx="0">
                  <c:v>Prmera Inf.</c:v>
                </c:pt>
                <c:pt idx="1">
                  <c:v>Segunda Inf.</c:v>
                </c:pt>
                <c:pt idx="2">
                  <c:v>Adolescentes</c:v>
                </c:pt>
                <c:pt idx="3">
                  <c:v>Personas Adultas</c:v>
                </c:pt>
                <c:pt idx="4">
                  <c:v>Adultos Mayores</c:v>
                </c:pt>
              </c:strCache>
            </c:strRef>
          </c:cat>
          <c:val>
            <c:numRef>
              <c:f>Piramide!$C$32:$C$36</c:f>
              <c:numCache>
                <c:formatCode>#,##0</c:formatCode>
                <c:ptCount val="5"/>
                <c:pt idx="0">
                  <c:v>403911</c:v>
                </c:pt>
                <c:pt idx="1">
                  <c:v>376804</c:v>
                </c:pt>
                <c:pt idx="2">
                  <c:v>361103</c:v>
                </c:pt>
                <c:pt idx="3">
                  <c:v>1696020</c:v>
                </c:pt>
                <c:pt idx="4">
                  <c:v>288448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7-4D67-A40C-C1DEE532A2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94980352"/>
        <c:axId val="94998912"/>
      </c:barChart>
      <c:catAx>
        <c:axId val="949803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998912"/>
        <c:crosses val="autoZero"/>
        <c:auto val="1"/>
        <c:lblAlgn val="ctr"/>
        <c:lblOffset val="100"/>
        <c:tickLblSkip val="1"/>
        <c:noMultiLvlLbl val="0"/>
      </c:catAx>
      <c:valAx>
        <c:axId val="94998912"/>
        <c:scaling>
          <c:orientation val="minMax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;#,##0" sourceLinked="0"/>
        <c:majorTickMark val="in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980352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>
          <a:glow>
            <a:schemeClr val="accent1"/>
          </a:glow>
          <a:outerShdw blurRad="114300" dist="88900" dir="1920000" algn="ctr" rotWithShape="0">
            <a:schemeClr val="bg1">
              <a:lumMod val="50000"/>
              <a:alpha val="86000"/>
            </a:schemeClr>
          </a:outerShdw>
        </a:effectLst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89" l="0.70000000000000062" r="0.70000000000000062" t="0.75000000000000089" header="0.30000000000000032" footer="0.30000000000000032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67733</xdr:colOff>
      <xdr:row>7</xdr:row>
      <xdr:rowOff>56091</xdr:rowOff>
    </xdr:from>
    <xdr:to>
      <xdr:col>13</xdr:col>
      <xdr:colOff>666750</xdr:colOff>
      <xdr:row>25</xdr:row>
      <xdr:rowOff>148167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C5627608-4BF7-42C3-8B9E-2F472649E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714374</xdr:colOff>
      <xdr:row>7</xdr:row>
      <xdr:rowOff>152399</xdr:rowOff>
    </xdr:from>
    <xdr:to>
      <xdr:col>13</xdr:col>
      <xdr:colOff>104773</xdr:colOff>
      <xdr:row>9</xdr:row>
      <xdr:rowOff>53811</xdr:rowOff>
    </xdr:to>
    <xdr:sp macro="" textlink="$D$11">
      <xdr:nvSpPr>
        <xdr:cNvPr id="11" name="4 CuadroTexto">
          <a:extLst>
            <a:ext uri="{FF2B5EF4-FFF2-40B4-BE49-F238E27FC236}">
              <a16:creationId xmlns:a16="http://schemas.microsoft.com/office/drawing/2014/main" id="{62BC6BC7-00E6-4D1D-8B53-5B443A0D9C4D}"/>
            </a:ext>
          </a:extLst>
        </xdr:cNvPr>
        <xdr:cNvSpPr txBox="1"/>
      </xdr:nvSpPr>
      <xdr:spPr>
        <a:xfrm>
          <a:off x="9890124" y="1708149"/>
          <a:ext cx="914399" cy="28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1C459C79-0727-4565-BAF4-B5F1DF790F36}" type="TxLink">
            <a:rPr lang="en-US" sz="1400" b="1" i="0" u="none" strike="noStrike">
              <a:solidFill>
                <a:schemeClr val="tx1"/>
              </a:solidFill>
              <a:latin typeface="Calibri"/>
              <a:ea typeface="Calibri"/>
              <a:cs typeface="Calibri"/>
            </a:rPr>
            <a:pPr algn="ctr"/>
            <a:t>6,107,903</a:t>
          </a:fld>
          <a:endParaRPr lang="es-MX" sz="32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676276</xdr:colOff>
      <xdr:row>7</xdr:row>
      <xdr:rowOff>117475</xdr:rowOff>
    </xdr:from>
    <xdr:to>
      <xdr:col>11</xdr:col>
      <xdr:colOff>206761</xdr:colOff>
      <xdr:row>9</xdr:row>
      <xdr:rowOff>28143</xdr:rowOff>
    </xdr:to>
    <xdr:sp macro="" textlink="Q9">
      <xdr:nvSpPr>
        <xdr:cNvPr id="13" name="7 CuadroTexto">
          <a:extLst>
            <a:ext uri="{FF2B5EF4-FFF2-40B4-BE49-F238E27FC236}">
              <a16:creationId xmlns:a16="http://schemas.microsoft.com/office/drawing/2014/main" id="{664719E0-158D-4ED2-9D50-D7278DECF08D}"/>
            </a:ext>
          </a:extLst>
        </xdr:cNvPr>
        <xdr:cNvSpPr txBox="1"/>
      </xdr:nvSpPr>
      <xdr:spPr>
        <a:xfrm>
          <a:off x="6042026" y="1673225"/>
          <a:ext cx="3340485" cy="291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4FFAE891-3868-43F6-9140-F3486C565985}" type="TxLink">
            <a:rPr lang="en-US" sz="1400" b="1" i="0" u="none" strike="noStrike">
              <a:solidFill>
                <a:srgbClr val="002060"/>
              </a:solidFill>
              <a:latin typeface="Calibri"/>
              <a:cs typeface="Calibri"/>
            </a:rPr>
            <a:pPr algn="l"/>
            <a:t>CHIAPAS</a:t>
          </a:fld>
          <a:endParaRPr lang="es-MX" sz="18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5</xdr:col>
      <xdr:colOff>74084</xdr:colOff>
      <xdr:row>0</xdr:row>
      <xdr:rowOff>148167</xdr:rowOff>
    </xdr:from>
    <xdr:to>
      <xdr:col>7</xdr:col>
      <xdr:colOff>351882</xdr:colOff>
      <xdr:row>3</xdr:row>
      <xdr:rowOff>68567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0D9B52-F934-48A7-AFCA-1BF6A4268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31834" y="148167"/>
          <a:ext cx="1801798" cy="650650"/>
        </a:xfrm>
        <a:prstGeom prst="rect">
          <a:avLst/>
        </a:prstGeom>
      </xdr:spPr>
    </xdr:pic>
    <xdr:clientData/>
  </xdr:twoCellAnchor>
  <xdr:twoCellAnchor editAs="oneCell">
    <xdr:from>
      <xdr:col>11</xdr:col>
      <xdr:colOff>351367</xdr:colOff>
      <xdr:row>0</xdr:row>
      <xdr:rowOff>118533</xdr:rowOff>
    </xdr:from>
    <xdr:to>
      <xdr:col>13</xdr:col>
      <xdr:colOff>642374</xdr:colOff>
      <xdr:row>3</xdr:row>
      <xdr:rowOff>96411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6E13AE-C643-4BFF-84EB-ACCD559A3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81117" y="118533"/>
          <a:ext cx="1815007" cy="708128"/>
        </a:xfrm>
        <a:prstGeom prst="rect">
          <a:avLst/>
        </a:prstGeom>
      </xdr:spPr>
    </xdr:pic>
    <xdr:clientData/>
  </xdr:twoCellAnchor>
  <xdr:twoCellAnchor>
    <xdr:from>
      <xdr:col>6</xdr:col>
      <xdr:colOff>611185</xdr:colOff>
      <xdr:row>21</xdr:row>
      <xdr:rowOff>128587</xdr:rowOff>
    </xdr:from>
    <xdr:to>
      <xdr:col>8</xdr:col>
      <xdr:colOff>1584</xdr:colOff>
      <xdr:row>23</xdr:row>
      <xdr:rowOff>29999</xdr:rowOff>
    </xdr:to>
    <xdr:sp macro="" textlink="B30">
      <xdr:nvSpPr>
        <xdr:cNvPr id="5" name="4 CuadroTexto">
          <a:extLst>
            <a:ext uri="{FF2B5EF4-FFF2-40B4-BE49-F238E27FC236}">
              <a16:creationId xmlns:a16="http://schemas.microsoft.com/office/drawing/2014/main" id="{BC865FDB-0CC4-4D15-9784-D7D20894C9A1}"/>
            </a:ext>
          </a:extLst>
        </xdr:cNvPr>
        <xdr:cNvSpPr txBox="1"/>
      </xdr:nvSpPr>
      <xdr:spPr>
        <a:xfrm>
          <a:off x="6230935" y="4335462"/>
          <a:ext cx="914399" cy="28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5D6FB6E-2226-41DF-B2AE-963498073634}" type="TxLink"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48.82%</a:t>
          </a:fld>
          <a:endParaRPr lang="es-MX" sz="32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96840</xdr:colOff>
      <xdr:row>22</xdr:row>
      <xdr:rowOff>3173</xdr:rowOff>
    </xdr:from>
    <xdr:to>
      <xdr:col>13</xdr:col>
      <xdr:colOff>249239</xdr:colOff>
      <xdr:row>23</xdr:row>
      <xdr:rowOff>95085</xdr:rowOff>
    </xdr:to>
    <xdr:sp macro="" textlink="C30">
      <xdr:nvSpPr>
        <xdr:cNvPr id="6" name="4 CuadroTexto">
          <a:extLst>
            <a:ext uri="{FF2B5EF4-FFF2-40B4-BE49-F238E27FC236}">
              <a16:creationId xmlns:a16="http://schemas.microsoft.com/office/drawing/2014/main" id="{4395BABC-CC82-4BB5-962D-5A2C724DA2B0}"/>
            </a:ext>
          </a:extLst>
        </xdr:cNvPr>
        <xdr:cNvSpPr txBox="1"/>
      </xdr:nvSpPr>
      <xdr:spPr>
        <a:xfrm>
          <a:off x="10288590" y="4400548"/>
          <a:ext cx="914399" cy="28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CECD198-6214-433B-8900-49EE7638BDCA}" type="TxLink"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t>51.18%</a:t>
          </a:fld>
          <a:endParaRPr lang="es-MX" sz="3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0.01041</cdr:x>
      <cdr:y>0.96956</cdr:y>
    </cdr:from>
    <cdr:to>
      <cdr:x>0.42281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0312" y="4525179"/>
          <a:ext cx="2785467" cy="142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s-MX" sz="800" b="1"/>
            <a:t>Fuente: Proyección</a:t>
          </a:r>
          <a:r>
            <a:rPr lang="es-MX" sz="800" b="1" baseline="0"/>
            <a:t> de Población   CONAPO 2020 -2070 - DGIS</a:t>
          </a:r>
          <a:endParaRPr lang="es-MX" sz="800" b="1"/>
        </a:p>
      </cdr:txBody>
    </cdr:sp>
  </cdr:relSizeAnchor>
  <cdr:relSizeAnchor xmlns:cdr="http://schemas.openxmlformats.org/drawingml/2006/chartDrawing">
    <cdr:from>
      <cdr:x>0.2263</cdr:x>
      <cdr:y>0.59058</cdr:y>
    </cdr:from>
    <cdr:to>
      <cdr:x>0.29208</cdr:x>
      <cdr:y>0.77958</cdr:y>
    </cdr:to>
    <cdr:pic>
      <cdr:nvPicPr>
        <cdr:cNvPr id="4" name="Picture 2">
          <a:extLst xmlns:a="http://schemas.openxmlformats.org/drawingml/2006/main">
            <a:ext uri="{FF2B5EF4-FFF2-40B4-BE49-F238E27FC236}">
              <a16:creationId xmlns:a16="http://schemas.microsoft.com/office/drawing/2014/main" id="{71CAC709-6EE3-409B-A6F5-52E5620553C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15102" y="2079486"/>
          <a:ext cx="440399" cy="6654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0.84052</cdr:x>
      <cdr:y>0.58786</cdr:y>
    </cdr:from>
    <cdr:to>
      <cdr:x>0.90367</cdr:x>
      <cdr:y>0.77352</cdr:y>
    </cdr:to>
    <cdr:pic>
      <cdr:nvPicPr>
        <cdr:cNvPr id="5" name="Picture 3">
          <a:extLst xmlns:a="http://schemas.openxmlformats.org/drawingml/2006/main">
            <a:ext uri="{FF2B5EF4-FFF2-40B4-BE49-F238E27FC236}">
              <a16:creationId xmlns:a16="http://schemas.microsoft.com/office/drawing/2014/main" id="{CC74AB33-39ED-47E3-8E84-9605A4F903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627308" y="2069898"/>
          <a:ext cx="422791" cy="653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cdr:spPr>
    </cdr:pic>
  </cdr:relSizeAnchor>
  <cdr:relSizeAnchor xmlns:cdr="http://schemas.openxmlformats.org/drawingml/2006/chartDrawing">
    <cdr:from>
      <cdr:x>0.21327</cdr:x>
      <cdr:y>0.45935</cdr:y>
    </cdr:from>
    <cdr:to>
      <cdr:x>0.33957</cdr:x>
      <cdr:y>0.65447</cdr:y>
    </cdr:to>
    <cdr:sp macro="" textlink="">
      <cdr:nvSpPr>
        <cdr:cNvPr id="7" name="6 CuadroTexto"/>
        <cdr:cNvSpPr txBox="1"/>
      </cdr:nvSpPr>
      <cdr:spPr>
        <a:xfrm xmlns:a="http://schemas.openxmlformats.org/drawingml/2006/main">
          <a:off x="1544110" y="2152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0.57634</cdr:x>
      <cdr:y>0.96956</cdr:y>
    </cdr:from>
    <cdr:to>
      <cdr:x>0.98874</cdr:x>
      <cdr:y>1</cdr:y>
    </cdr:to>
    <cdr:sp macro="" textlink="">
      <cdr:nvSpPr>
        <cdr:cNvPr id="11" name="1 CuadroTexto">
          <a:extLst xmlns:a="http://schemas.openxmlformats.org/drawingml/2006/main">
            <a:ext uri="{FF2B5EF4-FFF2-40B4-BE49-F238E27FC236}">
              <a16:creationId xmlns:a16="http://schemas.microsoft.com/office/drawing/2014/main" id="{B308CCEB-1EF1-4967-89F0-398AE30CF2C1}"/>
            </a:ext>
          </a:extLst>
        </cdr:cNvPr>
        <cdr:cNvSpPr txBox="1"/>
      </cdr:nvSpPr>
      <cdr:spPr>
        <a:xfrm xmlns:a="http://schemas.openxmlformats.org/drawingml/2006/main">
          <a:off x="3901083" y="4583248"/>
          <a:ext cx="2791408" cy="1438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MX" sz="800" b="1"/>
            <a:t>Diseño: Subdirección de Planeación en Salud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161925</xdr:rowOff>
    </xdr:from>
    <xdr:to>
      <xdr:col>2</xdr:col>
      <xdr:colOff>1006764</xdr:colOff>
      <xdr:row>3</xdr:row>
      <xdr:rowOff>63217</xdr:rowOff>
    </xdr:to>
    <xdr:pic>
      <xdr:nvPicPr>
        <xdr:cNvPr id="4" name="11 Imagen">
          <a:extLst>
            <a:ext uri="{FF2B5EF4-FFF2-40B4-BE49-F238E27FC236}">
              <a16:creationId xmlns:a16="http://schemas.microsoft.com/office/drawing/2014/main" id="{C82F1FD7-D80B-4019-ADAB-B2427759C8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98" t="4273" r="8644" b="5963"/>
        <a:stretch>
          <a:fillRect/>
        </a:stretch>
      </xdr:blipFill>
      <xdr:spPr bwMode="auto">
        <a:xfrm>
          <a:off x="1133475" y="161925"/>
          <a:ext cx="1397289" cy="6347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352425</xdr:colOff>
      <xdr:row>0</xdr:row>
      <xdr:rowOff>276225</xdr:rowOff>
    </xdr:from>
    <xdr:to>
      <xdr:col>9</xdr:col>
      <xdr:colOff>328613</xdr:colOff>
      <xdr:row>3</xdr:row>
      <xdr:rowOff>43726</xdr:rowOff>
    </xdr:to>
    <xdr:pic>
      <xdr:nvPicPr>
        <xdr:cNvPr id="5" name="10 Imagen">
          <a:extLst>
            <a:ext uri="{FF2B5EF4-FFF2-40B4-BE49-F238E27FC236}">
              <a16:creationId xmlns:a16="http://schemas.microsoft.com/office/drawing/2014/main" id="{E5AF3F88-AF34-4CA7-8615-570BD0D44A26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5" r="6113" b="19220"/>
        <a:stretch/>
      </xdr:blipFill>
      <xdr:spPr bwMode="auto">
        <a:xfrm>
          <a:off x="6581775" y="276225"/>
          <a:ext cx="1500188" cy="5009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323849</xdr:colOff>
      <xdr:row>5</xdr:row>
      <xdr:rowOff>26075</xdr:rowOff>
    </xdr:from>
    <xdr:ext cx="7981951" cy="133776"/>
    <xdr:pic>
      <xdr:nvPicPr>
        <xdr:cNvPr id="2" name="1 Imagen">
          <a:extLst>
            <a:ext uri="{FF2B5EF4-FFF2-40B4-BE49-F238E27FC236}">
              <a16:creationId xmlns:a16="http://schemas.microsoft.com/office/drawing/2014/main" id="{2A77E8A8-A9FD-4A53-B1DB-1B3A0E9274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5455" b="2352"/>
        <a:stretch/>
      </xdr:blipFill>
      <xdr:spPr>
        <a:xfrm>
          <a:off x="1085849" y="978575"/>
          <a:ext cx="7981951" cy="133776"/>
        </a:xfrm>
        <a:prstGeom prst="rect">
          <a:avLst/>
        </a:prstGeom>
      </xdr:spPr>
    </xdr:pic>
    <xdr:clientData/>
  </xdr:oneCellAnchor>
  <xdr:oneCellAnchor>
    <xdr:from>
      <xdr:col>10</xdr:col>
      <xdr:colOff>142875</xdr:colOff>
      <xdr:row>1</xdr:row>
      <xdr:rowOff>190500</xdr:rowOff>
    </xdr:from>
    <xdr:ext cx="1550995" cy="530363"/>
    <xdr:pic>
      <xdr:nvPicPr>
        <xdr:cNvPr id="3" name="4 Imagen">
          <a:extLst>
            <a:ext uri="{FF2B5EF4-FFF2-40B4-BE49-F238E27FC236}">
              <a16:creationId xmlns:a16="http://schemas.microsoft.com/office/drawing/2014/main" id="{AB663AE9-F58A-48F7-B1F2-BF5A192242B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35" r="6113" b="19220"/>
        <a:stretch/>
      </xdr:blipFill>
      <xdr:spPr bwMode="auto">
        <a:xfrm>
          <a:off x="7762875" y="381000"/>
          <a:ext cx="1550995" cy="5303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495300</xdr:colOff>
      <xdr:row>1</xdr:row>
      <xdr:rowOff>123825</xdr:rowOff>
    </xdr:from>
    <xdr:ext cx="1391516" cy="620285"/>
    <xdr:pic>
      <xdr:nvPicPr>
        <xdr:cNvPr id="4" name="5 Imagen">
          <a:extLst>
            <a:ext uri="{FF2B5EF4-FFF2-40B4-BE49-F238E27FC236}">
              <a16:creationId xmlns:a16="http://schemas.microsoft.com/office/drawing/2014/main" id="{90C4E536-44F4-4C53-B672-0993A2210C2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98" t="4273" r="8644" b="5963"/>
        <a:stretch>
          <a:fillRect/>
        </a:stretch>
      </xdr:blipFill>
      <xdr:spPr bwMode="auto">
        <a:xfrm>
          <a:off x="1257300" y="314325"/>
          <a:ext cx="1391516" cy="62028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rreola Fco" refreshedDate="45790.429657175926" createdVersion="6" refreshedVersion="8" minRefreshableVersion="3" recordCount="620" xr:uid="{00000000-000A-0000-FFFF-FFFF05000000}">
  <cacheSource type="worksheet">
    <worksheetSource ref="A1:E621" sheet="Fuente"/>
  </cacheSource>
  <cacheFields count="5">
    <cacheField name="Juris" numFmtId="0">
      <sharedItems count="10">
        <s v="Jur - 07"/>
        <s v="Jur - 01"/>
        <s v="Jur - 02"/>
        <s v="Jur - 09"/>
        <s v="Jur - 05"/>
        <s v="Jur - 10"/>
        <s v="Jur - 04"/>
        <s v="Jur - 08"/>
        <s v="Jur - 06"/>
        <s v="Jur - 03"/>
      </sharedItems>
    </cacheField>
    <cacheField name="Municipio" numFmtId="0">
      <sharedItems count="124">
        <s v="Acacoyagua"/>
        <s v="Acala"/>
        <s v="Acapetahua"/>
        <s v="Aldama"/>
        <s v="Altamirano"/>
        <s v="Amatán"/>
        <s v="Amatenango de la Frontera"/>
        <s v="Amatenango del Valle"/>
        <s v="Angel Albino Corzo"/>
        <s v="Arriaga"/>
        <s v="Bejucal de Ocampo"/>
        <s v="Bella Vista"/>
        <s v="Benemérito de las Américas"/>
        <s v="Berriozábal"/>
        <s v="Bochil"/>
        <s v="Cacahoatán"/>
        <s v="Capitán Luis Ángel Vidal"/>
        <s v="Catazajá"/>
        <s v="Chalchihuitán"/>
        <s v="Chamula"/>
        <s v="Chanal"/>
        <s v="Chapultenango"/>
        <s v="Chenalhó"/>
        <s v="Chiapa de Corzo"/>
        <s v="Chiapilla"/>
        <s v="Chicoasén"/>
        <s v="Chicomuselo"/>
        <s v="Chilón"/>
        <s v="Cintalapa"/>
        <s v="Coapilla"/>
        <s v="Comitán de Domínguez"/>
        <s v="Copainalá"/>
        <s v="El Bosque"/>
        <s v="El Parral"/>
        <s v="El Porvenir"/>
        <s v="Emiliano Zapata"/>
        <s v="Escuintla"/>
        <s v="Francisco León"/>
        <s v="Frontera Comalapa"/>
        <s v="Frontera Hidalgo"/>
        <s v="Honduras de la Sierra"/>
        <s v="Huehuetán"/>
        <s v="Huitiupán"/>
        <s v="Huixtán"/>
        <s v="Huixtla"/>
        <s v="Ixhuatán"/>
        <s v="Ixtacomitán"/>
        <s v="Ixtapa"/>
        <s v="Ixtapangajoya"/>
        <s v="Jiquipilas"/>
        <s v="Jitotol"/>
        <s v="Juárez"/>
        <s v="La Concordia"/>
        <s v="La Grandeza"/>
        <s v="La Independencia"/>
        <s v="La Libertad"/>
        <s v="La Trinitaria"/>
        <s v="Larráinzar"/>
        <s v="Las Margaritas"/>
        <s v="Las Rosas"/>
        <s v="Mapastepec"/>
        <s v="Maravilla Tenejapa"/>
        <s v="Marqués de Comillas"/>
        <s v="Mazapa de Madero"/>
        <s v="Mazatán"/>
        <s v="Metapa"/>
        <s v="Mezcalapa"/>
        <s v="Mitontic"/>
        <s v="Montecristo de Guerrero"/>
        <s v="Motozintla"/>
        <s v="Nicolás Ruíz"/>
        <s v="Ocosingo"/>
        <s v="Ocotepec"/>
        <s v="Ocozocoautla de Espinosa"/>
        <s v="Ostuacán"/>
        <s v="Osumacinta"/>
        <s v="Oxchuc"/>
        <s v="Palenque"/>
        <s v="Pantelhó"/>
        <s v="Pantepec"/>
        <s v="Pichucalco"/>
        <s v="Pijijiapan"/>
        <s v="Pueblo Nuevo Solistahuacán"/>
        <s v="Rayón"/>
        <s v="Reforma"/>
        <s v="Rincón Chamula San Pedro"/>
        <s v="Sabanilla"/>
        <s v="Salto de Agua"/>
        <s v="San Andrés Duraznal"/>
        <s v="San Cristóbal de las Casas"/>
        <s v="San Fernando"/>
        <s v="San Juan Cancuc"/>
        <s v="San Lucas"/>
        <s v="Santiago el Pinar"/>
        <s v="Siltepec"/>
        <s v="Simojovel"/>
        <s v="Sitalá"/>
        <s v="Socoltenango"/>
        <s v="Solosuchiapa"/>
        <s v="Soyaló"/>
        <s v="Suchiapa"/>
        <s v="Suchiate"/>
        <s v="Sunuapa"/>
        <s v="Tapachula"/>
        <s v="Tapalapa"/>
        <s v="Tapilula"/>
        <s v="Tecpatán"/>
        <s v="Tenejapa"/>
        <s v="Teopisca"/>
        <s v="Tila"/>
        <s v="Tonalá"/>
        <s v="Totolapa"/>
        <s v="Tumbalá"/>
        <s v="Tuxtla Chico"/>
        <s v="Tuxtla Gutiérrez"/>
        <s v="Tuzantán"/>
        <s v="Tzimol"/>
        <s v="Unión Juárez"/>
        <s v="Venustiano Carranza"/>
        <s v="Villa Comaltitlán"/>
        <s v="Villa Corzo"/>
        <s v="Villaflores"/>
        <s v="Yajalón"/>
        <s v="Zinacantán"/>
      </sharedItems>
    </cacheField>
    <cacheField name="Edad" numFmtId="0">
      <sharedItems count="30">
        <s v="Primera Inf."/>
        <s v="Segunda Inf."/>
        <s v="Adolescentes"/>
        <s v="Personas Adultas"/>
        <s v="Adultos Mayores"/>
        <s v="G1" u="1"/>
        <s v="G2" u="1"/>
        <s v="G3" u="1"/>
        <s v="G4" u="1"/>
        <s v="G5" u="1"/>
        <s v="- de 1" u="1"/>
        <s v="1 a 4" u="1"/>
        <s v="5 a 9" u="1"/>
        <s v="10 a 14" u="1"/>
        <s v="15 a 19" u="1"/>
        <s v="20 a 24" u="1"/>
        <s v="25 a 29" u="1"/>
        <s v="30 a 34" u="1"/>
        <s v="35 a 39" u="1"/>
        <s v="40 a 44" u="1"/>
        <s v="45 a 49" u="1"/>
        <s v="50 a 54" u="1"/>
        <s v="55 a 59" u="1"/>
        <s v="60 a 64" u="1"/>
        <s v="65 a 69" u="1"/>
        <s v="70 a 74" u="1"/>
        <s v="75 a 79" u="1"/>
        <s v="80 a 84" u="1"/>
        <s v="85 y más" u="1"/>
        <s v="Menores de 1" u="1"/>
      </sharedItems>
    </cacheField>
    <cacheField name="Hombres" numFmtId="0">
      <sharedItems containsSemiMixedTypes="0" containsString="0" containsNumber="1" containsInteger="1" minValue="113" maxValue="154813"/>
    </cacheField>
    <cacheField name="Mujeres" numFmtId="0">
      <sharedItems containsSemiMixedTypes="0" containsString="0" containsNumber="1" containsInteger="1" minValue="111" maxValue="1819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0">
  <r>
    <x v="0"/>
    <x v="0"/>
    <x v="0"/>
    <n v="1309"/>
    <n v="1209"/>
  </r>
  <r>
    <x v="0"/>
    <x v="0"/>
    <x v="1"/>
    <n v="1216"/>
    <n v="1128"/>
  </r>
  <r>
    <x v="0"/>
    <x v="0"/>
    <x v="2"/>
    <n v="1157"/>
    <n v="1081"/>
  </r>
  <r>
    <x v="0"/>
    <x v="0"/>
    <x v="3"/>
    <n v="4796"/>
    <n v="5077"/>
  </r>
  <r>
    <x v="0"/>
    <x v="0"/>
    <x v="4"/>
    <n v="855"/>
    <n v="863"/>
  </r>
  <r>
    <x v="1"/>
    <x v="1"/>
    <x v="0"/>
    <n v="1588"/>
    <n v="1520"/>
  </r>
  <r>
    <x v="1"/>
    <x v="1"/>
    <x v="1"/>
    <n v="1475"/>
    <n v="1418"/>
  </r>
  <r>
    <x v="1"/>
    <x v="1"/>
    <x v="2"/>
    <n v="1403"/>
    <n v="1359"/>
  </r>
  <r>
    <x v="1"/>
    <x v="1"/>
    <x v="3"/>
    <n v="5817"/>
    <n v="6386"/>
  </r>
  <r>
    <x v="1"/>
    <x v="1"/>
    <x v="4"/>
    <n v="1038"/>
    <n v="1086"/>
  </r>
  <r>
    <x v="0"/>
    <x v="2"/>
    <x v="0"/>
    <n v="1929"/>
    <n v="1813"/>
  </r>
  <r>
    <x v="0"/>
    <x v="2"/>
    <x v="1"/>
    <n v="1792"/>
    <n v="1691"/>
  </r>
  <r>
    <x v="0"/>
    <x v="2"/>
    <x v="2"/>
    <n v="1704"/>
    <n v="1620"/>
  </r>
  <r>
    <x v="0"/>
    <x v="2"/>
    <x v="3"/>
    <n v="7067"/>
    <n v="7612"/>
  </r>
  <r>
    <x v="0"/>
    <x v="2"/>
    <x v="4"/>
    <n v="1260"/>
    <n v="1294"/>
  </r>
  <r>
    <x v="2"/>
    <x v="3"/>
    <x v="0"/>
    <n v="705"/>
    <n v="696"/>
  </r>
  <r>
    <x v="2"/>
    <x v="3"/>
    <x v="1"/>
    <n v="655"/>
    <n v="649"/>
  </r>
  <r>
    <x v="2"/>
    <x v="3"/>
    <x v="2"/>
    <n v="623"/>
    <n v="622"/>
  </r>
  <r>
    <x v="2"/>
    <x v="3"/>
    <x v="3"/>
    <n v="2583"/>
    <n v="2924"/>
  </r>
  <r>
    <x v="2"/>
    <x v="3"/>
    <x v="4"/>
    <n v="460"/>
    <n v="497"/>
  </r>
  <r>
    <x v="3"/>
    <x v="4"/>
    <x v="0"/>
    <n v="2931"/>
    <n v="2646"/>
  </r>
  <r>
    <x v="3"/>
    <x v="4"/>
    <x v="1"/>
    <n v="2723"/>
    <n v="2469"/>
  </r>
  <r>
    <x v="3"/>
    <x v="4"/>
    <x v="2"/>
    <n v="2590"/>
    <n v="2366"/>
  </r>
  <r>
    <x v="3"/>
    <x v="4"/>
    <x v="3"/>
    <n v="10737"/>
    <n v="11113"/>
  </r>
  <r>
    <x v="3"/>
    <x v="4"/>
    <x v="4"/>
    <n v="1915"/>
    <n v="1890"/>
  </r>
  <r>
    <x v="4"/>
    <x v="5"/>
    <x v="0"/>
    <n v="2327"/>
    <n v="2087"/>
  </r>
  <r>
    <x v="4"/>
    <x v="5"/>
    <x v="1"/>
    <n v="2162"/>
    <n v="1947"/>
  </r>
  <r>
    <x v="4"/>
    <x v="5"/>
    <x v="2"/>
    <n v="2056"/>
    <n v="1866"/>
  </r>
  <r>
    <x v="4"/>
    <x v="5"/>
    <x v="3"/>
    <n v="8525"/>
    <n v="8765"/>
  </r>
  <r>
    <x v="4"/>
    <x v="5"/>
    <x v="4"/>
    <n v="1521"/>
    <n v="1490"/>
  </r>
  <r>
    <x v="5"/>
    <x v="6"/>
    <x v="0"/>
    <n v="2312"/>
    <n v="2267"/>
  </r>
  <r>
    <x v="5"/>
    <x v="6"/>
    <x v="1"/>
    <n v="2149"/>
    <n v="2114"/>
  </r>
  <r>
    <x v="5"/>
    <x v="6"/>
    <x v="2"/>
    <n v="2043"/>
    <n v="2026"/>
  </r>
  <r>
    <x v="5"/>
    <x v="6"/>
    <x v="3"/>
    <n v="8471"/>
    <n v="9519"/>
  </r>
  <r>
    <x v="5"/>
    <x v="6"/>
    <x v="4"/>
    <n v="1511"/>
    <n v="1618"/>
  </r>
  <r>
    <x v="2"/>
    <x v="7"/>
    <x v="0"/>
    <n v="854"/>
    <n v="855"/>
  </r>
  <r>
    <x v="2"/>
    <x v="7"/>
    <x v="1"/>
    <n v="793"/>
    <n v="798"/>
  </r>
  <r>
    <x v="2"/>
    <x v="7"/>
    <x v="2"/>
    <n v="754"/>
    <n v="765"/>
  </r>
  <r>
    <x v="2"/>
    <x v="7"/>
    <x v="3"/>
    <n v="3128"/>
    <n v="3594"/>
  </r>
  <r>
    <x v="2"/>
    <x v="7"/>
    <x v="4"/>
    <n v="558"/>
    <n v="611"/>
  </r>
  <r>
    <x v="6"/>
    <x v="8"/>
    <x v="0"/>
    <n v="2540"/>
    <n v="2355"/>
  </r>
  <r>
    <x v="6"/>
    <x v="8"/>
    <x v="1"/>
    <n v="2360"/>
    <n v="2197"/>
  </r>
  <r>
    <x v="6"/>
    <x v="8"/>
    <x v="2"/>
    <n v="2245"/>
    <n v="2106"/>
  </r>
  <r>
    <x v="6"/>
    <x v="8"/>
    <x v="3"/>
    <n v="9306"/>
    <n v="9892"/>
  </r>
  <r>
    <x v="6"/>
    <x v="8"/>
    <x v="4"/>
    <n v="1660"/>
    <n v="1682"/>
  </r>
  <r>
    <x v="7"/>
    <x v="9"/>
    <x v="0"/>
    <n v="2983"/>
    <n v="2954"/>
  </r>
  <r>
    <x v="7"/>
    <x v="9"/>
    <x v="1"/>
    <n v="2772"/>
    <n v="2756"/>
  </r>
  <r>
    <x v="7"/>
    <x v="9"/>
    <x v="2"/>
    <n v="2636"/>
    <n v="2641"/>
  </r>
  <r>
    <x v="7"/>
    <x v="9"/>
    <x v="3"/>
    <n v="10927"/>
    <n v="12405"/>
  </r>
  <r>
    <x v="7"/>
    <x v="9"/>
    <x v="4"/>
    <n v="1949"/>
    <n v="2109"/>
  </r>
  <r>
    <x v="5"/>
    <x v="10"/>
    <x v="0"/>
    <n v="527"/>
    <n v="489"/>
  </r>
  <r>
    <x v="5"/>
    <x v="10"/>
    <x v="1"/>
    <n v="489"/>
    <n v="456"/>
  </r>
  <r>
    <x v="5"/>
    <x v="10"/>
    <x v="2"/>
    <n v="465"/>
    <n v="437"/>
  </r>
  <r>
    <x v="5"/>
    <x v="10"/>
    <x v="3"/>
    <n v="1930"/>
    <n v="2056"/>
  </r>
  <r>
    <x v="5"/>
    <x v="10"/>
    <x v="4"/>
    <n v="344"/>
    <n v="349"/>
  </r>
  <r>
    <x v="5"/>
    <x v="11"/>
    <x v="0"/>
    <n v="1461"/>
    <n v="1376"/>
  </r>
  <r>
    <x v="5"/>
    <x v="11"/>
    <x v="1"/>
    <n v="1357"/>
    <n v="1283"/>
  </r>
  <r>
    <x v="5"/>
    <x v="11"/>
    <x v="2"/>
    <n v="1291"/>
    <n v="1230"/>
  </r>
  <r>
    <x v="5"/>
    <x v="11"/>
    <x v="3"/>
    <n v="5352"/>
    <n v="5779"/>
  </r>
  <r>
    <x v="5"/>
    <x v="11"/>
    <x v="4"/>
    <n v="954"/>
    <n v="982"/>
  </r>
  <r>
    <x v="8"/>
    <x v="12"/>
    <x v="0"/>
    <n v="1896"/>
    <n v="1725"/>
  </r>
  <r>
    <x v="8"/>
    <x v="12"/>
    <x v="1"/>
    <n v="1761"/>
    <n v="1609"/>
  </r>
  <r>
    <x v="8"/>
    <x v="12"/>
    <x v="2"/>
    <n v="1675"/>
    <n v="1542"/>
  </r>
  <r>
    <x v="8"/>
    <x v="12"/>
    <x v="3"/>
    <n v="6945"/>
    <n v="7244"/>
  </r>
  <r>
    <x v="8"/>
    <x v="12"/>
    <x v="4"/>
    <n v="1239"/>
    <n v="1232"/>
  </r>
  <r>
    <x v="1"/>
    <x v="13"/>
    <x v="0"/>
    <n v="5384"/>
    <n v="5030"/>
  </r>
  <r>
    <x v="1"/>
    <x v="13"/>
    <x v="1"/>
    <n v="5003"/>
    <n v="4692"/>
  </r>
  <r>
    <x v="1"/>
    <x v="13"/>
    <x v="2"/>
    <n v="4758"/>
    <n v="4497"/>
  </r>
  <r>
    <x v="1"/>
    <x v="13"/>
    <x v="3"/>
    <n v="19725"/>
    <n v="21122"/>
  </r>
  <r>
    <x v="1"/>
    <x v="13"/>
    <x v="4"/>
    <n v="3519"/>
    <n v="3592"/>
  </r>
  <r>
    <x v="4"/>
    <x v="14"/>
    <x v="0"/>
    <n v="2966"/>
    <n v="2795"/>
  </r>
  <r>
    <x v="4"/>
    <x v="14"/>
    <x v="1"/>
    <n v="2756"/>
    <n v="2607"/>
  </r>
  <r>
    <x v="4"/>
    <x v="14"/>
    <x v="2"/>
    <n v="2621"/>
    <n v="2498"/>
  </r>
  <r>
    <x v="4"/>
    <x v="14"/>
    <x v="3"/>
    <n v="10865"/>
    <n v="11736"/>
  </r>
  <r>
    <x v="4"/>
    <x v="14"/>
    <x v="4"/>
    <n v="1938"/>
    <n v="1996"/>
  </r>
  <r>
    <x v="0"/>
    <x v="15"/>
    <x v="0"/>
    <n v="3946"/>
    <n v="3839"/>
  </r>
  <r>
    <x v="0"/>
    <x v="15"/>
    <x v="1"/>
    <n v="3667"/>
    <n v="3581"/>
  </r>
  <r>
    <x v="0"/>
    <x v="15"/>
    <x v="2"/>
    <n v="3487"/>
    <n v="3432"/>
  </r>
  <r>
    <x v="0"/>
    <x v="15"/>
    <x v="3"/>
    <n v="14457"/>
    <n v="16122"/>
  </r>
  <r>
    <x v="0"/>
    <x v="15"/>
    <x v="4"/>
    <n v="2579"/>
    <n v="2742"/>
  </r>
  <r>
    <x v="5"/>
    <x v="16"/>
    <x v="0"/>
    <n v="366"/>
    <n v="302"/>
  </r>
  <r>
    <x v="5"/>
    <x v="16"/>
    <x v="1"/>
    <n v="340"/>
    <n v="282"/>
  </r>
  <r>
    <x v="5"/>
    <x v="16"/>
    <x v="2"/>
    <n v="323"/>
    <n v="270"/>
  </r>
  <r>
    <x v="5"/>
    <x v="16"/>
    <x v="3"/>
    <n v="1340"/>
    <n v="1269"/>
  </r>
  <r>
    <x v="5"/>
    <x v="16"/>
    <x v="4"/>
    <n v="239"/>
    <n v="215"/>
  </r>
  <r>
    <x v="8"/>
    <x v="17"/>
    <x v="0"/>
    <n v="1353"/>
    <n v="1212"/>
  </r>
  <r>
    <x v="8"/>
    <x v="17"/>
    <x v="1"/>
    <n v="1258"/>
    <n v="1131"/>
  </r>
  <r>
    <x v="8"/>
    <x v="17"/>
    <x v="2"/>
    <n v="1196"/>
    <n v="1084"/>
  </r>
  <r>
    <x v="8"/>
    <x v="17"/>
    <x v="3"/>
    <n v="4959"/>
    <n v="5092"/>
  </r>
  <r>
    <x v="8"/>
    <x v="17"/>
    <x v="4"/>
    <n v="884"/>
    <n v="866"/>
  </r>
  <r>
    <x v="2"/>
    <x v="18"/>
    <x v="0"/>
    <n v="1754"/>
    <n v="1639"/>
  </r>
  <r>
    <x v="2"/>
    <x v="18"/>
    <x v="1"/>
    <n v="1630"/>
    <n v="1529"/>
  </r>
  <r>
    <x v="2"/>
    <x v="18"/>
    <x v="2"/>
    <n v="1550"/>
    <n v="1465"/>
  </r>
  <r>
    <x v="2"/>
    <x v="18"/>
    <x v="3"/>
    <n v="6425"/>
    <n v="6885"/>
  </r>
  <r>
    <x v="2"/>
    <x v="18"/>
    <x v="4"/>
    <n v="1146"/>
    <n v="1171"/>
  </r>
  <r>
    <x v="2"/>
    <x v="19"/>
    <x v="0"/>
    <n v="7506"/>
    <n v="7997"/>
  </r>
  <r>
    <x v="2"/>
    <x v="19"/>
    <x v="1"/>
    <n v="6975"/>
    <n v="7460"/>
  </r>
  <r>
    <x v="2"/>
    <x v="19"/>
    <x v="2"/>
    <n v="6633"/>
    <n v="7150"/>
  </r>
  <r>
    <x v="2"/>
    <x v="19"/>
    <x v="3"/>
    <n v="27497"/>
    <n v="33582"/>
  </r>
  <r>
    <x v="2"/>
    <x v="19"/>
    <x v="4"/>
    <n v="4906"/>
    <n v="5711"/>
  </r>
  <r>
    <x v="2"/>
    <x v="20"/>
    <x v="0"/>
    <n v="1080"/>
    <n v="1014"/>
  </r>
  <r>
    <x v="2"/>
    <x v="20"/>
    <x v="1"/>
    <n v="1003"/>
    <n v="946"/>
  </r>
  <r>
    <x v="2"/>
    <x v="20"/>
    <x v="2"/>
    <n v="954"/>
    <n v="907"/>
  </r>
  <r>
    <x v="2"/>
    <x v="20"/>
    <x v="3"/>
    <n v="3957"/>
    <n v="4261"/>
  </r>
  <r>
    <x v="2"/>
    <x v="20"/>
    <x v="4"/>
    <n v="706"/>
    <n v="724"/>
  </r>
  <r>
    <x v="4"/>
    <x v="21"/>
    <x v="0"/>
    <n v="537"/>
    <n v="507"/>
  </r>
  <r>
    <x v="4"/>
    <x v="21"/>
    <x v="1"/>
    <n v="499"/>
    <n v="473"/>
  </r>
  <r>
    <x v="4"/>
    <x v="21"/>
    <x v="2"/>
    <n v="475"/>
    <n v="453"/>
  </r>
  <r>
    <x v="4"/>
    <x v="21"/>
    <x v="3"/>
    <n v="1969"/>
    <n v="2129"/>
  </r>
  <r>
    <x v="4"/>
    <x v="21"/>
    <x v="4"/>
    <n v="351"/>
    <n v="362"/>
  </r>
  <r>
    <x v="2"/>
    <x v="22"/>
    <x v="0"/>
    <n v="3802"/>
    <n v="3570"/>
  </r>
  <r>
    <x v="2"/>
    <x v="22"/>
    <x v="1"/>
    <n v="3533"/>
    <n v="3331"/>
  </r>
  <r>
    <x v="2"/>
    <x v="22"/>
    <x v="2"/>
    <n v="3360"/>
    <n v="3192"/>
  </r>
  <r>
    <x v="2"/>
    <x v="22"/>
    <x v="3"/>
    <n v="13927"/>
    <n v="14993"/>
  </r>
  <r>
    <x v="2"/>
    <x v="22"/>
    <x v="4"/>
    <n v="2485"/>
    <n v="2550"/>
  </r>
  <r>
    <x v="1"/>
    <x v="23"/>
    <x v="0"/>
    <n v="9108"/>
    <n v="8588"/>
  </r>
  <r>
    <x v="1"/>
    <x v="23"/>
    <x v="1"/>
    <n v="8464"/>
    <n v="8012"/>
  </r>
  <r>
    <x v="1"/>
    <x v="23"/>
    <x v="2"/>
    <n v="8049"/>
    <n v="7678"/>
  </r>
  <r>
    <x v="1"/>
    <x v="23"/>
    <x v="3"/>
    <n v="33365"/>
    <n v="36062"/>
  </r>
  <r>
    <x v="1"/>
    <x v="23"/>
    <x v="4"/>
    <n v="5953"/>
    <n v="6133"/>
  </r>
  <r>
    <x v="1"/>
    <x v="24"/>
    <x v="0"/>
    <n v="458"/>
    <n v="415"/>
  </r>
  <r>
    <x v="1"/>
    <x v="24"/>
    <x v="1"/>
    <n v="425"/>
    <n v="387"/>
  </r>
  <r>
    <x v="1"/>
    <x v="24"/>
    <x v="2"/>
    <n v="405"/>
    <n v="371"/>
  </r>
  <r>
    <x v="1"/>
    <x v="24"/>
    <x v="3"/>
    <n v="1679"/>
    <n v="1743"/>
  </r>
  <r>
    <x v="1"/>
    <x v="24"/>
    <x v="4"/>
    <n v="299"/>
    <n v="296"/>
  </r>
  <r>
    <x v="1"/>
    <x v="25"/>
    <x v="0"/>
    <n v="431"/>
    <n v="394"/>
  </r>
  <r>
    <x v="1"/>
    <x v="25"/>
    <x v="1"/>
    <n v="400"/>
    <n v="368"/>
  </r>
  <r>
    <x v="1"/>
    <x v="25"/>
    <x v="2"/>
    <n v="381"/>
    <n v="352"/>
  </r>
  <r>
    <x v="1"/>
    <x v="25"/>
    <x v="3"/>
    <n v="1579"/>
    <n v="1657"/>
  </r>
  <r>
    <x v="1"/>
    <x v="25"/>
    <x v="4"/>
    <n v="281"/>
    <n v="281"/>
  </r>
  <r>
    <x v="9"/>
    <x v="26"/>
    <x v="0"/>
    <n v="2738"/>
    <n v="2593"/>
  </r>
  <r>
    <x v="9"/>
    <x v="26"/>
    <x v="1"/>
    <n v="2544"/>
    <n v="2418"/>
  </r>
  <r>
    <x v="9"/>
    <x v="26"/>
    <x v="2"/>
    <n v="2420"/>
    <n v="2318"/>
  </r>
  <r>
    <x v="9"/>
    <x v="26"/>
    <x v="3"/>
    <n v="10031"/>
    <n v="10888"/>
  </r>
  <r>
    <x v="9"/>
    <x v="26"/>
    <x v="4"/>
    <n v="1789"/>
    <n v="1851"/>
  </r>
  <r>
    <x v="3"/>
    <x v="27"/>
    <x v="0"/>
    <n v="10683"/>
    <n v="10125"/>
  </r>
  <r>
    <x v="3"/>
    <x v="27"/>
    <x v="1"/>
    <n v="9927"/>
    <n v="9446"/>
  </r>
  <r>
    <x v="3"/>
    <x v="27"/>
    <x v="2"/>
    <n v="9441"/>
    <n v="9052"/>
  </r>
  <r>
    <x v="3"/>
    <x v="27"/>
    <x v="3"/>
    <n v="39135"/>
    <n v="42518"/>
  </r>
  <r>
    <x v="3"/>
    <x v="27"/>
    <x v="4"/>
    <n v="6982"/>
    <n v="7231"/>
  </r>
  <r>
    <x v="1"/>
    <x v="28"/>
    <x v="0"/>
    <n v="6693"/>
    <n v="6173"/>
  </r>
  <r>
    <x v="1"/>
    <x v="28"/>
    <x v="1"/>
    <n v="6219"/>
    <n v="5758"/>
  </r>
  <r>
    <x v="1"/>
    <x v="28"/>
    <x v="2"/>
    <n v="5914"/>
    <n v="5518"/>
  </r>
  <r>
    <x v="1"/>
    <x v="28"/>
    <x v="3"/>
    <n v="24518"/>
    <n v="25920"/>
  </r>
  <r>
    <x v="1"/>
    <x v="28"/>
    <x v="4"/>
    <n v="4374"/>
    <n v="4408"/>
  </r>
  <r>
    <x v="1"/>
    <x v="29"/>
    <x v="0"/>
    <n v="778"/>
    <n v="726"/>
  </r>
  <r>
    <x v="1"/>
    <x v="29"/>
    <x v="1"/>
    <n v="723"/>
    <n v="677"/>
  </r>
  <r>
    <x v="1"/>
    <x v="29"/>
    <x v="2"/>
    <n v="687"/>
    <n v="649"/>
  </r>
  <r>
    <x v="1"/>
    <x v="29"/>
    <x v="3"/>
    <n v="2851"/>
    <n v="3048"/>
  </r>
  <r>
    <x v="1"/>
    <x v="29"/>
    <x v="4"/>
    <n v="508"/>
    <n v="518"/>
  </r>
  <r>
    <x v="9"/>
    <x v="30"/>
    <x v="0"/>
    <n v="12528"/>
    <n v="12695"/>
  </r>
  <r>
    <x v="9"/>
    <x v="30"/>
    <x v="1"/>
    <n v="11652"/>
    <n v="11843"/>
  </r>
  <r>
    <x v="9"/>
    <x v="30"/>
    <x v="2"/>
    <n v="11082"/>
    <n v="11350"/>
  </r>
  <r>
    <x v="9"/>
    <x v="30"/>
    <x v="3"/>
    <n v="45862"/>
    <n v="53275"/>
  </r>
  <r>
    <x v="9"/>
    <x v="30"/>
    <x v="4"/>
    <n v="8199"/>
    <n v="9068"/>
  </r>
  <r>
    <x v="1"/>
    <x v="31"/>
    <x v="0"/>
    <n v="1617"/>
    <n v="1553"/>
  </r>
  <r>
    <x v="1"/>
    <x v="31"/>
    <x v="1"/>
    <n v="1503"/>
    <n v="1449"/>
  </r>
  <r>
    <x v="1"/>
    <x v="31"/>
    <x v="2"/>
    <n v="1429"/>
    <n v="1389"/>
  </r>
  <r>
    <x v="1"/>
    <x v="31"/>
    <x v="3"/>
    <n v="5924"/>
    <n v="6525"/>
  </r>
  <r>
    <x v="1"/>
    <x v="31"/>
    <x v="4"/>
    <n v="1057"/>
    <n v="1109"/>
  </r>
  <r>
    <x v="4"/>
    <x v="32"/>
    <x v="0"/>
    <n v="1871"/>
    <n v="1809"/>
  </r>
  <r>
    <x v="4"/>
    <x v="32"/>
    <x v="1"/>
    <n v="1738"/>
    <n v="1687"/>
  </r>
  <r>
    <x v="4"/>
    <x v="32"/>
    <x v="2"/>
    <n v="1653"/>
    <n v="1617"/>
  </r>
  <r>
    <x v="4"/>
    <x v="32"/>
    <x v="3"/>
    <n v="6854"/>
    <n v="7597"/>
  </r>
  <r>
    <x v="4"/>
    <x v="32"/>
    <x v="4"/>
    <n v="1223"/>
    <n v="1292"/>
  </r>
  <r>
    <x v="6"/>
    <x v="33"/>
    <x v="0"/>
    <n v="966"/>
    <n v="934"/>
  </r>
  <r>
    <x v="6"/>
    <x v="33"/>
    <x v="1"/>
    <n v="898"/>
    <n v="872"/>
  </r>
  <r>
    <x v="6"/>
    <x v="33"/>
    <x v="2"/>
    <n v="854"/>
    <n v="835"/>
  </r>
  <r>
    <x v="6"/>
    <x v="33"/>
    <x v="3"/>
    <n v="3540"/>
    <n v="3925"/>
  </r>
  <r>
    <x v="6"/>
    <x v="33"/>
    <x v="4"/>
    <n v="631"/>
    <n v="667"/>
  </r>
  <r>
    <x v="5"/>
    <x v="34"/>
    <x v="0"/>
    <n v="871"/>
    <n v="812"/>
  </r>
  <r>
    <x v="5"/>
    <x v="34"/>
    <x v="1"/>
    <n v="809"/>
    <n v="757"/>
  </r>
  <r>
    <x v="5"/>
    <x v="34"/>
    <x v="2"/>
    <n v="770"/>
    <n v="726"/>
  </r>
  <r>
    <x v="5"/>
    <x v="34"/>
    <x v="3"/>
    <n v="3192"/>
    <n v="3411"/>
  </r>
  <r>
    <x v="5"/>
    <x v="34"/>
    <x v="4"/>
    <n v="569"/>
    <n v="580"/>
  </r>
  <r>
    <x v="1"/>
    <x v="35"/>
    <x v="0"/>
    <n v="580"/>
    <n v="551"/>
  </r>
  <r>
    <x v="1"/>
    <x v="35"/>
    <x v="1"/>
    <n v="539"/>
    <n v="514"/>
  </r>
  <r>
    <x v="1"/>
    <x v="35"/>
    <x v="2"/>
    <n v="513"/>
    <n v="493"/>
  </r>
  <r>
    <x v="1"/>
    <x v="35"/>
    <x v="3"/>
    <n v="2127"/>
    <n v="2317"/>
  </r>
  <r>
    <x v="1"/>
    <x v="35"/>
    <x v="4"/>
    <n v="379"/>
    <n v="394"/>
  </r>
  <r>
    <x v="0"/>
    <x v="36"/>
    <x v="0"/>
    <n v="2157"/>
    <n v="2051"/>
  </r>
  <r>
    <x v="0"/>
    <x v="36"/>
    <x v="1"/>
    <n v="2004"/>
    <n v="1913"/>
  </r>
  <r>
    <x v="0"/>
    <x v="36"/>
    <x v="2"/>
    <n v="1906"/>
    <n v="1833"/>
  </r>
  <r>
    <x v="0"/>
    <x v="36"/>
    <x v="3"/>
    <n v="7903"/>
    <n v="8612"/>
  </r>
  <r>
    <x v="0"/>
    <x v="36"/>
    <x v="4"/>
    <n v="1410"/>
    <n v="1464"/>
  </r>
  <r>
    <x v="1"/>
    <x v="37"/>
    <x v="0"/>
    <n v="518"/>
    <n v="473"/>
  </r>
  <r>
    <x v="1"/>
    <x v="37"/>
    <x v="1"/>
    <n v="482"/>
    <n v="441"/>
  </r>
  <r>
    <x v="1"/>
    <x v="37"/>
    <x v="2"/>
    <n v="458"/>
    <n v="423"/>
  </r>
  <r>
    <x v="1"/>
    <x v="37"/>
    <x v="3"/>
    <n v="1900"/>
    <n v="1987"/>
  </r>
  <r>
    <x v="1"/>
    <x v="37"/>
    <x v="4"/>
    <n v="339"/>
    <n v="337"/>
  </r>
  <r>
    <x v="9"/>
    <x v="38"/>
    <x v="0"/>
    <n v="6244"/>
    <n v="6190"/>
  </r>
  <r>
    <x v="9"/>
    <x v="38"/>
    <x v="1"/>
    <n v="5802"/>
    <n v="5774"/>
  </r>
  <r>
    <x v="9"/>
    <x v="38"/>
    <x v="2"/>
    <n v="5518"/>
    <n v="5534"/>
  </r>
  <r>
    <x v="9"/>
    <x v="38"/>
    <x v="3"/>
    <n v="22873"/>
    <n v="25992"/>
  </r>
  <r>
    <x v="9"/>
    <x v="38"/>
    <x v="4"/>
    <n v="4081"/>
    <n v="4420"/>
  </r>
  <r>
    <x v="0"/>
    <x v="39"/>
    <x v="0"/>
    <n v="1049"/>
    <n v="1017"/>
  </r>
  <r>
    <x v="0"/>
    <x v="39"/>
    <x v="1"/>
    <n v="975"/>
    <n v="949"/>
  </r>
  <r>
    <x v="0"/>
    <x v="39"/>
    <x v="2"/>
    <n v="927"/>
    <n v="909"/>
  </r>
  <r>
    <x v="0"/>
    <x v="39"/>
    <x v="3"/>
    <n v="3846"/>
    <n v="4272"/>
  </r>
  <r>
    <x v="0"/>
    <x v="39"/>
    <x v="4"/>
    <n v="686"/>
    <n v="726"/>
  </r>
  <r>
    <x v="5"/>
    <x v="40"/>
    <x v="0"/>
    <n v="889"/>
    <n v="788"/>
  </r>
  <r>
    <x v="5"/>
    <x v="40"/>
    <x v="1"/>
    <n v="826"/>
    <n v="735"/>
  </r>
  <r>
    <x v="5"/>
    <x v="40"/>
    <x v="2"/>
    <n v="786"/>
    <n v="705"/>
  </r>
  <r>
    <x v="5"/>
    <x v="40"/>
    <x v="3"/>
    <n v="3258"/>
    <n v="3311"/>
  </r>
  <r>
    <x v="5"/>
    <x v="40"/>
    <x v="4"/>
    <n v="581"/>
    <n v="563"/>
  </r>
  <r>
    <x v="0"/>
    <x v="41"/>
    <x v="0"/>
    <n v="2634"/>
    <n v="2563"/>
  </r>
  <r>
    <x v="0"/>
    <x v="41"/>
    <x v="1"/>
    <n v="2448"/>
    <n v="2391"/>
  </r>
  <r>
    <x v="0"/>
    <x v="41"/>
    <x v="2"/>
    <n v="2328"/>
    <n v="2291"/>
  </r>
  <r>
    <x v="0"/>
    <x v="41"/>
    <x v="3"/>
    <n v="9650"/>
    <n v="10762"/>
  </r>
  <r>
    <x v="0"/>
    <x v="41"/>
    <x v="4"/>
    <n v="1721"/>
    <n v="1830"/>
  </r>
  <r>
    <x v="4"/>
    <x v="42"/>
    <x v="0"/>
    <n v="2281"/>
    <n v="2062"/>
  </r>
  <r>
    <x v="4"/>
    <x v="42"/>
    <x v="1"/>
    <n v="2120"/>
    <n v="1923"/>
  </r>
  <r>
    <x v="4"/>
    <x v="42"/>
    <x v="2"/>
    <n v="2016"/>
    <n v="1843"/>
  </r>
  <r>
    <x v="4"/>
    <x v="42"/>
    <x v="3"/>
    <n v="8357"/>
    <n v="8658"/>
  </r>
  <r>
    <x v="4"/>
    <x v="42"/>
    <x v="4"/>
    <n v="1491"/>
    <n v="1472"/>
  </r>
  <r>
    <x v="2"/>
    <x v="43"/>
    <x v="0"/>
    <n v="1602"/>
    <n v="1532"/>
  </r>
  <r>
    <x v="2"/>
    <x v="43"/>
    <x v="1"/>
    <n v="1488"/>
    <n v="1430"/>
  </r>
  <r>
    <x v="2"/>
    <x v="43"/>
    <x v="2"/>
    <n v="1415"/>
    <n v="1370"/>
  </r>
  <r>
    <x v="2"/>
    <x v="43"/>
    <x v="3"/>
    <n v="5868"/>
    <n v="6436"/>
  </r>
  <r>
    <x v="2"/>
    <x v="43"/>
    <x v="4"/>
    <n v="1047"/>
    <n v="1094"/>
  </r>
  <r>
    <x v="0"/>
    <x v="44"/>
    <x v="0"/>
    <n v="3726"/>
    <n v="3708"/>
  </r>
  <r>
    <x v="0"/>
    <x v="44"/>
    <x v="1"/>
    <n v="3463"/>
    <n v="3459"/>
  </r>
  <r>
    <x v="0"/>
    <x v="44"/>
    <x v="2"/>
    <n v="3293"/>
    <n v="3315"/>
  </r>
  <r>
    <x v="0"/>
    <x v="44"/>
    <x v="3"/>
    <n v="13651"/>
    <n v="15571"/>
  </r>
  <r>
    <x v="0"/>
    <x v="44"/>
    <x v="4"/>
    <n v="2435"/>
    <n v="2648"/>
  </r>
  <r>
    <x v="4"/>
    <x v="45"/>
    <x v="0"/>
    <n v="823"/>
    <n v="782"/>
  </r>
  <r>
    <x v="4"/>
    <x v="45"/>
    <x v="1"/>
    <n v="764"/>
    <n v="729"/>
  </r>
  <r>
    <x v="4"/>
    <x v="45"/>
    <x v="2"/>
    <n v="727"/>
    <n v="699"/>
  </r>
  <r>
    <x v="4"/>
    <x v="45"/>
    <x v="3"/>
    <n v="3014"/>
    <n v="3284"/>
  </r>
  <r>
    <x v="4"/>
    <x v="45"/>
    <x v="4"/>
    <n v="537"/>
    <n v="558"/>
  </r>
  <r>
    <x v="4"/>
    <x v="46"/>
    <x v="0"/>
    <n v="806"/>
    <n v="763"/>
  </r>
  <r>
    <x v="4"/>
    <x v="46"/>
    <x v="1"/>
    <n v="749"/>
    <n v="712"/>
  </r>
  <r>
    <x v="4"/>
    <x v="46"/>
    <x v="2"/>
    <n v="712"/>
    <n v="682"/>
  </r>
  <r>
    <x v="4"/>
    <x v="46"/>
    <x v="3"/>
    <n v="2955"/>
    <n v="3205"/>
  </r>
  <r>
    <x v="4"/>
    <x v="46"/>
    <x v="4"/>
    <n v="527"/>
    <n v="545"/>
  </r>
  <r>
    <x v="1"/>
    <x v="47"/>
    <x v="0"/>
    <n v="2287"/>
    <n v="2128"/>
  </r>
  <r>
    <x v="1"/>
    <x v="47"/>
    <x v="1"/>
    <n v="2125"/>
    <n v="1985"/>
  </r>
  <r>
    <x v="1"/>
    <x v="47"/>
    <x v="2"/>
    <n v="2021"/>
    <n v="1903"/>
  </r>
  <r>
    <x v="1"/>
    <x v="47"/>
    <x v="3"/>
    <n v="8378"/>
    <n v="8938"/>
  </r>
  <r>
    <x v="1"/>
    <x v="47"/>
    <x v="4"/>
    <n v="1494"/>
    <n v="1520"/>
  </r>
  <r>
    <x v="4"/>
    <x v="48"/>
    <x v="0"/>
    <n v="547"/>
    <n v="493"/>
  </r>
  <r>
    <x v="4"/>
    <x v="48"/>
    <x v="1"/>
    <n v="508"/>
    <n v="460"/>
  </r>
  <r>
    <x v="4"/>
    <x v="48"/>
    <x v="2"/>
    <n v="483"/>
    <n v="441"/>
  </r>
  <r>
    <x v="4"/>
    <x v="48"/>
    <x v="3"/>
    <n v="2004"/>
    <n v="2072"/>
  </r>
  <r>
    <x v="4"/>
    <x v="48"/>
    <x v="4"/>
    <n v="357"/>
    <n v="352"/>
  </r>
  <r>
    <x v="1"/>
    <x v="49"/>
    <x v="0"/>
    <n v="3022"/>
    <n v="2856"/>
  </r>
  <r>
    <x v="1"/>
    <x v="49"/>
    <x v="1"/>
    <n v="2808"/>
    <n v="2665"/>
  </r>
  <r>
    <x v="1"/>
    <x v="49"/>
    <x v="2"/>
    <n v="2671"/>
    <n v="2554"/>
  </r>
  <r>
    <x v="1"/>
    <x v="49"/>
    <x v="3"/>
    <n v="11072"/>
    <n v="11996"/>
  </r>
  <r>
    <x v="1"/>
    <x v="49"/>
    <x v="4"/>
    <n v="1975"/>
    <n v="2040"/>
  </r>
  <r>
    <x v="4"/>
    <x v="50"/>
    <x v="0"/>
    <n v="2101"/>
    <n v="1908"/>
  </r>
  <r>
    <x v="4"/>
    <x v="50"/>
    <x v="1"/>
    <n v="1952"/>
    <n v="1780"/>
  </r>
  <r>
    <x v="4"/>
    <x v="50"/>
    <x v="2"/>
    <n v="1857"/>
    <n v="1705"/>
  </r>
  <r>
    <x v="4"/>
    <x v="50"/>
    <x v="3"/>
    <n v="7697"/>
    <n v="8012"/>
  </r>
  <r>
    <x v="4"/>
    <x v="50"/>
    <x v="4"/>
    <n v="1373"/>
    <n v="1362"/>
  </r>
  <r>
    <x v="4"/>
    <x v="51"/>
    <x v="0"/>
    <n v="1634"/>
    <n v="1524"/>
  </r>
  <r>
    <x v="4"/>
    <x v="51"/>
    <x v="1"/>
    <n v="1518"/>
    <n v="1422"/>
  </r>
  <r>
    <x v="4"/>
    <x v="51"/>
    <x v="2"/>
    <n v="1444"/>
    <n v="1363"/>
  </r>
  <r>
    <x v="4"/>
    <x v="51"/>
    <x v="3"/>
    <n v="5986"/>
    <n v="6402"/>
  </r>
  <r>
    <x v="4"/>
    <x v="51"/>
    <x v="4"/>
    <n v="1068"/>
    <n v="1088"/>
  </r>
  <r>
    <x v="6"/>
    <x v="52"/>
    <x v="0"/>
    <n v="3964"/>
    <n v="3629"/>
  </r>
  <r>
    <x v="6"/>
    <x v="52"/>
    <x v="1"/>
    <n v="3683"/>
    <n v="3385"/>
  </r>
  <r>
    <x v="6"/>
    <x v="52"/>
    <x v="2"/>
    <n v="3503"/>
    <n v="3244"/>
  </r>
  <r>
    <x v="6"/>
    <x v="52"/>
    <x v="3"/>
    <n v="14521"/>
    <n v="15239"/>
  </r>
  <r>
    <x v="6"/>
    <x v="52"/>
    <x v="4"/>
    <n v="2591"/>
    <n v="2591"/>
  </r>
  <r>
    <x v="5"/>
    <x v="53"/>
    <x v="0"/>
    <n v="610"/>
    <n v="576"/>
  </r>
  <r>
    <x v="5"/>
    <x v="53"/>
    <x v="1"/>
    <n v="567"/>
    <n v="538"/>
  </r>
  <r>
    <x v="5"/>
    <x v="53"/>
    <x v="2"/>
    <n v="539"/>
    <n v="515"/>
  </r>
  <r>
    <x v="5"/>
    <x v="53"/>
    <x v="3"/>
    <n v="2237"/>
    <n v="2422"/>
  </r>
  <r>
    <x v="5"/>
    <x v="53"/>
    <x v="4"/>
    <n v="399"/>
    <n v="412"/>
  </r>
  <r>
    <x v="9"/>
    <x v="54"/>
    <x v="0"/>
    <n v="3420"/>
    <n v="3339"/>
  </r>
  <r>
    <x v="9"/>
    <x v="54"/>
    <x v="1"/>
    <n v="3178"/>
    <n v="3114"/>
  </r>
  <r>
    <x v="9"/>
    <x v="54"/>
    <x v="2"/>
    <n v="3022"/>
    <n v="2985"/>
  </r>
  <r>
    <x v="9"/>
    <x v="54"/>
    <x v="3"/>
    <n v="12528"/>
    <n v="14020"/>
  </r>
  <r>
    <x v="9"/>
    <x v="54"/>
    <x v="4"/>
    <n v="2235"/>
    <n v="2384"/>
  </r>
  <r>
    <x v="8"/>
    <x v="55"/>
    <x v="0"/>
    <n v="382"/>
    <n v="363"/>
  </r>
  <r>
    <x v="8"/>
    <x v="55"/>
    <x v="1"/>
    <n v="355"/>
    <n v="338"/>
  </r>
  <r>
    <x v="8"/>
    <x v="55"/>
    <x v="2"/>
    <n v="338"/>
    <n v="324"/>
  </r>
  <r>
    <x v="8"/>
    <x v="55"/>
    <x v="3"/>
    <n v="1402"/>
    <n v="1525"/>
  </r>
  <r>
    <x v="8"/>
    <x v="55"/>
    <x v="4"/>
    <n v="250"/>
    <n v="259"/>
  </r>
  <r>
    <x v="9"/>
    <x v="56"/>
    <x v="0"/>
    <n v="6324"/>
    <n v="6236"/>
  </r>
  <r>
    <x v="9"/>
    <x v="56"/>
    <x v="1"/>
    <n v="5876"/>
    <n v="5817"/>
  </r>
  <r>
    <x v="9"/>
    <x v="56"/>
    <x v="2"/>
    <n v="5588"/>
    <n v="5575"/>
  </r>
  <r>
    <x v="9"/>
    <x v="56"/>
    <x v="3"/>
    <n v="23165"/>
    <n v="26187"/>
  </r>
  <r>
    <x v="9"/>
    <x v="56"/>
    <x v="4"/>
    <n v="4133"/>
    <n v="4453"/>
  </r>
  <r>
    <x v="2"/>
    <x v="57"/>
    <x v="0"/>
    <n v="2475"/>
    <n v="2324"/>
  </r>
  <r>
    <x v="2"/>
    <x v="57"/>
    <x v="1"/>
    <n v="2300"/>
    <n v="2168"/>
  </r>
  <r>
    <x v="2"/>
    <x v="57"/>
    <x v="2"/>
    <n v="2187"/>
    <n v="2078"/>
  </r>
  <r>
    <x v="2"/>
    <x v="57"/>
    <x v="3"/>
    <n v="9067"/>
    <n v="9760"/>
  </r>
  <r>
    <x v="2"/>
    <x v="57"/>
    <x v="4"/>
    <n v="1617"/>
    <n v="1659"/>
  </r>
  <r>
    <x v="9"/>
    <x v="58"/>
    <x v="0"/>
    <n v="11071"/>
    <n v="10646"/>
  </r>
  <r>
    <x v="9"/>
    <x v="58"/>
    <x v="1"/>
    <n v="10287"/>
    <n v="9931"/>
  </r>
  <r>
    <x v="9"/>
    <x v="58"/>
    <x v="2"/>
    <n v="9783"/>
    <n v="9517"/>
  </r>
  <r>
    <x v="9"/>
    <x v="58"/>
    <x v="3"/>
    <n v="40553"/>
    <n v="44702"/>
  </r>
  <r>
    <x v="9"/>
    <x v="58"/>
    <x v="4"/>
    <n v="7235"/>
    <n v="7602"/>
  </r>
  <r>
    <x v="2"/>
    <x v="59"/>
    <x v="0"/>
    <n v="2127"/>
    <n v="2014"/>
  </r>
  <r>
    <x v="2"/>
    <x v="59"/>
    <x v="1"/>
    <n v="1976"/>
    <n v="1879"/>
  </r>
  <r>
    <x v="2"/>
    <x v="59"/>
    <x v="2"/>
    <n v="1879"/>
    <n v="1800"/>
  </r>
  <r>
    <x v="2"/>
    <x v="59"/>
    <x v="3"/>
    <n v="7792"/>
    <n v="8458"/>
  </r>
  <r>
    <x v="2"/>
    <x v="59"/>
    <x v="4"/>
    <n v="1390"/>
    <n v="1438"/>
  </r>
  <r>
    <x v="0"/>
    <x v="60"/>
    <x v="0"/>
    <n v="3187"/>
    <n v="3035"/>
  </r>
  <r>
    <x v="0"/>
    <x v="60"/>
    <x v="1"/>
    <n v="2962"/>
    <n v="2832"/>
  </r>
  <r>
    <x v="0"/>
    <x v="60"/>
    <x v="2"/>
    <n v="2816"/>
    <n v="2714"/>
  </r>
  <r>
    <x v="0"/>
    <x v="60"/>
    <x v="3"/>
    <n v="11676"/>
    <n v="12747"/>
  </r>
  <r>
    <x v="0"/>
    <x v="60"/>
    <x v="4"/>
    <n v="2083"/>
    <n v="2168"/>
  </r>
  <r>
    <x v="9"/>
    <x v="61"/>
    <x v="0"/>
    <n v="1190"/>
    <n v="1056"/>
  </r>
  <r>
    <x v="9"/>
    <x v="61"/>
    <x v="1"/>
    <n v="1106"/>
    <n v="986"/>
  </r>
  <r>
    <x v="9"/>
    <x v="61"/>
    <x v="2"/>
    <n v="1051"/>
    <n v="944"/>
  </r>
  <r>
    <x v="9"/>
    <x v="61"/>
    <x v="3"/>
    <n v="4360"/>
    <n v="4438"/>
  </r>
  <r>
    <x v="9"/>
    <x v="61"/>
    <x v="4"/>
    <n v="778"/>
    <n v="754"/>
  </r>
  <r>
    <x v="8"/>
    <x v="62"/>
    <x v="0"/>
    <n v="1045"/>
    <n v="938"/>
  </r>
  <r>
    <x v="8"/>
    <x v="62"/>
    <x v="1"/>
    <n v="971"/>
    <n v="875"/>
  </r>
  <r>
    <x v="8"/>
    <x v="62"/>
    <x v="2"/>
    <n v="923"/>
    <n v="838"/>
  </r>
  <r>
    <x v="8"/>
    <x v="62"/>
    <x v="3"/>
    <n v="3828"/>
    <n v="3939"/>
  </r>
  <r>
    <x v="8"/>
    <x v="62"/>
    <x v="4"/>
    <n v="683"/>
    <n v="669"/>
  </r>
  <r>
    <x v="5"/>
    <x v="63"/>
    <x v="0"/>
    <n v="584"/>
    <n v="547"/>
  </r>
  <r>
    <x v="5"/>
    <x v="63"/>
    <x v="1"/>
    <n v="543"/>
    <n v="510"/>
  </r>
  <r>
    <x v="5"/>
    <x v="63"/>
    <x v="2"/>
    <n v="516"/>
    <n v="489"/>
  </r>
  <r>
    <x v="5"/>
    <x v="63"/>
    <x v="3"/>
    <n v="2142"/>
    <n v="2299"/>
  </r>
  <r>
    <x v="5"/>
    <x v="63"/>
    <x v="4"/>
    <n v="382"/>
    <n v="391"/>
  </r>
  <r>
    <x v="0"/>
    <x v="64"/>
    <x v="0"/>
    <n v="1990"/>
    <n v="1840"/>
  </r>
  <r>
    <x v="0"/>
    <x v="64"/>
    <x v="1"/>
    <n v="1849"/>
    <n v="1716"/>
  </r>
  <r>
    <x v="0"/>
    <x v="64"/>
    <x v="2"/>
    <n v="1758"/>
    <n v="1645"/>
  </r>
  <r>
    <x v="0"/>
    <x v="64"/>
    <x v="3"/>
    <n v="7289"/>
    <n v="7727"/>
  </r>
  <r>
    <x v="0"/>
    <x v="64"/>
    <x v="4"/>
    <n v="1300"/>
    <n v="1314"/>
  </r>
  <r>
    <x v="0"/>
    <x v="65"/>
    <x v="0"/>
    <n v="419"/>
    <n v="426"/>
  </r>
  <r>
    <x v="0"/>
    <x v="65"/>
    <x v="1"/>
    <n v="389"/>
    <n v="397"/>
  </r>
  <r>
    <x v="0"/>
    <x v="65"/>
    <x v="2"/>
    <n v="370"/>
    <n v="380"/>
  </r>
  <r>
    <x v="0"/>
    <x v="65"/>
    <x v="3"/>
    <n v="1537"/>
    <n v="1789"/>
  </r>
  <r>
    <x v="0"/>
    <x v="65"/>
    <x v="4"/>
    <n v="274"/>
    <n v="304"/>
  </r>
  <r>
    <x v="1"/>
    <x v="66"/>
    <x v="0"/>
    <n v="1701"/>
    <n v="1640"/>
  </r>
  <r>
    <x v="1"/>
    <x v="66"/>
    <x v="1"/>
    <n v="1581"/>
    <n v="1530"/>
  </r>
  <r>
    <x v="1"/>
    <x v="66"/>
    <x v="2"/>
    <n v="1503"/>
    <n v="1466"/>
  </r>
  <r>
    <x v="1"/>
    <x v="66"/>
    <x v="3"/>
    <n v="6233"/>
    <n v="6888"/>
  </r>
  <r>
    <x v="1"/>
    <x v="66"/>
    <x v="4"/>
    <n v="1112"/>
    <n v="1171"/>
  </r>
  <r>
    <x v="2"/>
    <x v="67"/>
    <x v="0"/>
    <n v="1103"/>
    <n v="1035"/>
  </r>
  <r>
    <x v="2"/>
    <x v="67"/>
    <x v="1"/>
    <n v="1025"/>
    <n v="966"/>
  </r>
  <r>
    <x v="2"/>
    <x v="67"/>
    <x v="2"/>
    <n v="975"/>
    <n v="925"/>
  </r>
  <r>
    <x v="2"/>
    <x v="67"/>
    <x v="3"/>
    <n v="4042"/>
    <n v="4348"/>
  </r>
  <r>
    <x v="2"/>
    <x v="67"/>
    <x v="4"/>
    <n v="721"/>
    <n v="739"/>
  </r>
  <r>
    <x v="6"/>
    <x v="68"/>
    <x v="0"/>
    <n v="679"/>
    <n v="613"/>
  </r>
  <r>
    <x v="6"/>
    <x v="68"/>
    <x v="1"/>
    <n v="631"/>
    <n v="572"/>
  </r>
  <r>
    <x v="6"/>
    <x v="68"/>
    <x v="2"/>
    <n v="600"/>
    <n v="548"/>
  </r>
  <r>
    <x v="6"/>
    <x v="68"/>
    <x v="3"/>
    <n v="2488"/>
    <n v="2576"/>
  </r>
  <r>
    <x v="6"/>
    <x v="68"/>
    <x v="4"/>
    <n v="443"/>
    <n v="438"/>
  </r>
  <r>
    <x v="5"/>
    <x v="69"/>
    <x v="0"/>
    <n v="5701"/>
    <n v="5500"/>
  </r>
  <r>
    <x v="5"/>
    <x v="69"/>
    <x v="1"/>
    <n v="5297"/>
    <n v="5131"/>
  </r>
  <r>
    <x v="5"/>
    <x v="69"/>
    <x v="2"/>
    <n v="5038"/>
    <n v="4917"/>
  </r>
  <r>
    <x v="5"/>
    <x v="69"/>
    <x v="3"/>
    <n v="20884"/>
    <n v="23096"/>
  </r>
  <r>
    <x v="5"/>
    <x v="69"/>
    <x v="4"/>
    <n v="3726"/>
    <n v="3928"/>
  </r>
  <r>
    <x v="1"/>
    <x v="70"/>
    <x v="0"/>
    <n v="399"/>
    <n v="355"/>
  </r>
  <r>
    <x v="1"/>
    <x v="70"/>
    <x v="1"/>
    <n v="371"/>
    <n v="331"/>
  </r>
  <r>
    <x v="1"/>
    <x v="70"/>
    <x v="2"/>
    <n v="353"/>
    <n v="318"/>
  </r>
  <r>
    <x v="1"/>
    <x v="70"/>
    <x v="3"/>
    <n v="1463"/>
    <n v="1494"/>
  </r>
  <r>
    <x v="1"/>
    <x v="70"/>
    <x v="4"/>
    <n v="261"/>
    <n v="254"/>
  </r>
  <r>
    <x v="3"/>
    <x v="71"/>
    <x v="0"/>
    <n v="18331"/>
    <n v="17216"/>
  </r>
  <r>
    <x v="3"/>
    <x v="71"/>
    <x v="1"/>
    <n v="17033"/>
    <n v="16060"/>
  </r>
  <r>
    <x v="3"/>
    <x v="71"/>
    <x v="2"/>
    <n v="16199"/>
    <n v="15391"/>
  </r>
  <r>
    <x v="3"/>
    <x v="71"/>
    <x v="3"/>
    <n v="67147"/>
    <n v="72290"/>
  </r>
  <r>
    <x v="3"/>
    <x v="71"/>
    <x v="4"/>
    <n v="11980"/>
    <n v="12294"/>
  </r>
  <r>
    <x v="1"/>
    <x v="72"/>
    <x v="0"/>
    <n v="1100"/>
    <n v="1044"/>
  </r>
  <r>
    <x v="1"/>
    <x v="72"/>
    <x v="1"/>
    <n v="1022"/>
    <n v="974"/>
  </r>
  <r>
    <x v="1"/>
    <x v="72"/>
    <x v="2"/>
    <n v="972"/>
    <n v="933"/>
  </r>
  <r>
    <x v="1"/>
    <x v="72"/>
    <x v="3"/>
    <n v="4032"/>
    <n v="4384"/>
  </r>
  <r>
    <x v="1"/>
    <x v="72"/>
    <x v="4"/>
    <n v="719"/>
    <n v="745"/>
  </r>
  <r>
    <x v="1"/>
    <x v="73"/>
    <x v="0"/>
    <n v="7619"/>
    <n v="7196"/>
  </r>
  <r>
    <x v="1"/>
    <x v="73"/>
    <x v="1"/>
    <n v="7080"/>
    <n v="6713"/>
  </r>
  <r>
    <x v="1"/>
    <x v="73"/>
    <x v="2"/>
    <n v="6733"/>
    <n v="6434"/>
  </r>
  <r>
    <x v="1"/>
    <x v="73"/>
    <x v="3"/>
    <n v="27910"/>
    <n v="30220"/>
  </r>
  <r>
    <x v="1"/>
    <x v="73"/>
    <x v="4"/>
    <n v="4980"/>
    <n v="5139"/>
  </r>
  <r>
    <x v="4"/>
    <x v="74"/>
    <x v="0"/>
    <n v="1369"/>
    <n v="1250"/>
  </r>
  <r>
    <x v="4"/>
    <x v="74"/>
    <x v="1"/>
    <n v="1272"/>
    <n v="1166"/>
  </r>
  <r>
    <x v="4"/>
    <x v="74"/>
    <x v="2"/>
    <n v="1209"/>
    <n v="1117"/>
  </r>
  <r>
    <x v="4"/>
    <x v="74"/>
    <x v="3"/>
    <n v="5015"/>
    <n v="5249"/>
  </r>
  <r>
    <x v="4"/>
    <x v="74"/>
    <x v="4"/>
    <n v="894"/>
    <n v="892"/>
  </r>
  <r>
    <x v="1"/>
    <x v="75"/>
    <x v="0"/>
    <n v="316"/>
    <n v="292"/>
  </r>
  <r>
    <x v="1"/>
    <x v="75"/>
    <x v="1"/>
    <n v="294"/>
    <n v="272"/>
  </r>
  <r>
    <x v="1"/>
    <x v="75"/>
    <x v="2"/>
    <n v="280"/>
    <n v="261"/>
  </r>
  <r>
    <x v="1"/>
    <x v="75"/>
    <x v="3"/>
    <n v="1160"/>
    <n v="1227"/>
  </r>
  <r>
    <x v="1"/>
    <x v="75"/>
    <x v="4"/>
    <n v="207"/>
    <n v="208"/>
  </r>
  <r>
    <x v="2"/>
    <x v="76"/>
    <x v="0"/>
    <n v="4547"/>
    <n v="4131"/>
  </r>
  <r>
    <x v="2"/>
    <x v="76"/>
    <x v="1"/>
    <n v="4225"/>
    <n v="3854"/>
  </r>
  <r>
    <x v="2"/>
    <x v="76"/>
    <x v="2"/>
    <n v="4018"/>
    <n v="3693"/>
  </r>
  <r>
    <x v="2"/>
    <x v="76"/>
    <x v="3"/>
    <n v="16658"/>
    <n v="17349"/>
  </r>
  <r>
    <x v="2"/>
    <x v="76"/>
    <x v="4"/>
    <n v="2972"/>
    <n v="2950"/>
  </r>
  <r>
    <x v="8"/>
    <x v="77"/>
    <x v="0"/>
    <n v="10318"/>
    <n v="9796"/>
  </r>
  <r>
    <x v="8"/>
    <x v="77"/>
    <x v="1"/>
    <n v="9589"/>
    <n v="9139"/>
  </r>
  <r>
    <x v="8"/>
    <x v="77"/>
    <x v="2"/>
    <n v="9120"/>
    <n v="8759"/>
  </r>
  <r>
    <x v="8"/>
    <x v="77"/>
    <x v="3"/>
    <n v="37773"/>
    <n v="41104"/>
  </r>
  <r>
    <x v="8"/>
    <x v="77"/>
    <x v="4"/>
    <n v="6748"/>
    <n v="6999"/>
  </r>
  <r>
    <x v="2"/>
    <x v="78"/>
    <x v="0"/>
    <n v="2086"/>
    <n v="1938"/>
  </r>
  <r>
    <x v="2"/>
    <x v="78"/>
    <x v="1"/>
    <n v="1938"/>
    <n v="1808"/>
  </r>
  <r>
    <x v="2"/>
    <x v="78"/>
    <x v="2"/>
    <n v="1843"/>
    <n v="1733"/>
  </r>
  <r>
    <x v="2"/>
    <x v="78"/>
    <x v="3"/>
    <n v="7641"/>
    <n v="8139"/>
  </r>
  <r>
    <x v="2"/>
    <x v="78"/>
    <x v="4"/>
    <n v="1363"/>
    <n v="1384"/>
  </r>
  <r>
    <x v="4"/>
    <x v="79"/>
    <x v="0"/>
    <n v="897"/>
    <n v="846"/>
  </r>
  <r>
    <x v="4"/>
    <x v="79"/>
    <x v="1"/>
    <n v="834"/>
    <n v="789"/>
  </r>
  <r>
    <x v="4"/>
    <x v="79"/>
    <x v="2"/>
    <n v="793"/>
    <n v="756"/>
  </r>
  <r>
    <x v="4"/>
    <x v="79"/>
    <x v="3"/>
    <n v="3289"/>
    <n v="3555"/>
  </r>
  <r>
    <x v="4"/>
    <x v="79"/>
    <x v="4"/>
    <n v="586"/>
    <n v="604"/>
  </r>
  <r>
    <x v="4"/>
    <x v="80"/>
    <x v="0"/>
    <n v="2376"/>
    <n v="2239"/>
  </r>
  <r>
    <x v="4"/>
    <x v="80"/>
    <x v="1"/>
    <n v="2208"/>
    <n v="2088"/>
  </r>
  <r>
    <x v="4"/>
    <x v="80"/>
    <x v="2"/>
    <n v="2100"/>
    <n v="2001"/>
  </r>
  <r>
    <x v="4"/>
    <x v="80"/>
    <x v="3"/>
    <n v="8704"/>
    <n v="9402"/>
  </r>
  <r>
    <x v="4"/>
    <x v="80"/>
    <x v="4"/>
    <n v="1553"/>
    <n v="1599"/>
  </r>
  <r>
    <x v="7"/>
    <x v="81"/>
    <x v="0"/>
    <n v="3636"/>
    <n v="3504"/>
  </r>
  <r>
    <x v="7"/>
    <x v="81"/>
    <x v="1"/>
    <n v="3379"/>
    <n v="3269"/>
  </r>
  <r>
    <x v="7"/>
    <x v="81"/>
    <x v="2"/>
    <n v="3213"/>
    <n v="3133"/>
  </r>
  <r>
    <x v="7"/>
    <x v="81"/>
    <x v="3"/>
    <n v="13321"/>
    <n v="14715"/>
  </r>
  <r>
    <x v="7"/>
    <x v="81"/>
    <x v="4"/>
    <n v="2376"/>
    <n v="2502"/>
  </r>
  <r>
    <x v="4"/>
    <x v="82"/>
    <x v="0"/>
    <n v="2308"/>
    <n v="2203"/>
  </r>
  <r>
    <x v="4"/>
    <x v="82"/>
    <x v="1"/>
    <n v="2144"/>
    <n v="2055"/>
  </r>
  <r>
    <x v="4"/>
    <x v="82"/>
    <x v="2"/>
    <n v="2039"/>
    <n v="1969"/>
  </r>
  <r>
    <x v="4"/>
    <x v="82"/>
    <x v="3"/>
    <n v="8454"/>
    <n v="9251"/>
  </r>
  <r>
    <x v="4"/>
    <x v="82"/>
    <x v="4"/>
    <n v="1508"/>
    <n v="1573"/>
  </r>
  <r>
    <x v="4"/>
    <x v="83"/>
    <x v="0"/>
    <n v="866"/>
    <n v="801"/>
  </r>
  <r>
    <x v="4"/>
    <x v="83"/>
    <x v="1"/>
    <n v="805"/>
    <n v="747"/>
  </r>
  <r>
    <x v="4"/>
    <x v="83"/>
    <x v="2"/>
    <n v="765"/>
    <n v="716"/>
  </r>
  <r>
    <x v="4"/>
    <x v="83"/>
    <x v="3"/>
    <n v="3173"/>
    <n v="3365"/>
  </r>
  <r>
    <x v="4"/>
    <x v="83"/>
    <x v="4"/>
    <n v="566"/>
    <n v="572"/>
  </r>
  <r>
    <x v="4"/>
    <x v="84"/>
    <x v="0"/>
    <n v="3187"/>
    <n v="3073"/>
  </r>
  <r>
    <x v="4"/>
    <x v="84"/>
    <x v="1"/>
    <n v="2961"/>
    <n v="2867"/>
  </r>
  <r>
    <x v="4"/>
    <x v="84"/>
    <x v="2"/>
    <n v="2816"/>
    <n v="2747"/>
  </r>
  <r>
    <x v="4"/>
    <x v="84"/>
    <x v="3"/>
    <n v="11676"/>
    <n v="12905"/>
  </r>
  <r>
    <x v="4"/>
    <x v="84"/>
    <x v="4"/>
    <n v="2083"/>
    <n v="2194"/>
  </r>
  <r>
    <x v="4"/>
    <x v="85"/>
    <x v="0"/>
    <n v="1163"/>
    <n v="1245"/>
  </r>
  <r>
    <x v="4"/>
    <x v="85"/>
    <x v="1"/>
    <n v="1080"/>
    <n v="1162"/>
  </r>
  <r>
    <x v="4"/>
    <x v="85"/>
    <x v="2"/>
    <n v="1027"/>
    <n v="1113"/>
  </r>
  <r>
    <x v="4"/>
    <x v="85"/>
    <x v="3"/>
    <n v="4260"/>
    <n v="5230"/>
  </r>
  <r>
    <x v="4"/>
    <x v="85"/>
    <x v="4"/>
    <n v="760"/>
    <n v="889"/>
  </r>
  <r>
    <x v="8"/>
    <x v="86"/>
    <x v="0"/>
    <n v="2366"/>
    <n v="2190"/>
  </r>
  <r>
    <x v="8"/>
    <x v="86"/>
    <x v="1"/>
    <n v="2198"/>
    <n v="2043"/>
  </r>
  <r>
    <x v="8"/>
    <x v="86"/>
    <x v="2"/>
    <n v="2091"/>
    <n v="1957"/>
  </r>
  <r>
    <x v="8"/>
    <x v="86"/>
    <x v="3"/>
    <n v="8667"/>
    <n v="9195"/>
  </r>
  <r>
    <x v="8"/>
    <x v="86"/>
    <x v="4"/>
    <n v="1546"/>
    <n v="1563"/>
  </r>
  <r>
    <x v="8"/>
    <x v="87"/>
    <x v="0"/>
    <n v="4745"/>
    <n v="4417"/>
  </r>
  <r>
    <x v="8"/>
    <x v="87"/>
    <x v="1"/>
    <n v="4409"/>
    <n v="4120"/>
  </r>
  <r>
    <x v="8"/>
    <x v="87"/>
    <x v="2"/>
    <n v="4193"/>
    <n v="3948"/>
  </r>
  <r>
    <x v="8"/>
    <x v="87"/>
    <x v="3"/>
    <n v="17381"/>
    <n v="18547"/>
  </r>
  <r>
    <x v="8"/>
    <x v="87"/>
    <x v="4"/>
    <n v="3101"/>
    <n v="3154"/>
  </r>
  <r>
    <x v="4"/>
    <x v="88"/>
    <x v="0"/>
    <n v="493"/>
    <n v="481"/>
  </r>
  <r>
    <x v="4"/>
    <x v="88"/>
    <x v="1"/>
    <n v="458"/>
    <n v="449"/>
  </r>
  <r>
    <x v="4"/>
    <x v="88"/>
    <x v="2"/>
    <n v="436"/>
    <n v="430"/>
  </r>
  <r>
    <x v="4"/>
    <x v="88"/>
    <x v="3"/>
    <n v="1809"/>
    <n v="2022"/>
  </r>
  <r>
    <x v="4"/>
    <x v="88"/>
    <x v="4"/>
    <n v="322"/>
    <n v="343"/>
  </r>
  <r>
    <x v="2"/>
    <x v="89"/>
    <x v="0"/>
    <n v="15453"/>
    <n v="15849"/>
  </r>
  <r>
    <x v="2"/>
    <x v="89"/>
    <x v="1"/>
    <n v="14360"/>
    <n v="14786"/>
  </r>
  <r>
    <x v="2"/>
    <x v="89"/>
    <x v="2"/>
    <n v="13657"/>
    <n v="14170"/>
  </r>
  <r>
    <x v="2"/>
    <x v="89"/>
    <x v="3"/>
    <n v="56579"/>
    <n v="66520"/>
  </r>
  <r>
    <x v="2"/>
    <x v="89"/>
    <x v="4"/>
    <n v="10099"/>
    <n v="11321"/>
  </r>
  <r>
    <x v="1"/>
    <x v="90"/>
    <x v="0"/>
    <n v="3340"/>
    <n v="3060"/>
  </r>
  <r>
    <x v="1"/>
    <x v="90"/>
    <x v="1"/>
    <n v="3103"/>
    <n v="2855"/>
  </r>
  <r>
    <x v="1"/>
    <x v="90"/>
    <x v="2"/>
    <n v="2951"/>
    <n v="2736"/>
  </r>
  <r>
    <x v="1"/>
    <x v="90"/>
    <x v="3"/>
    <n v="12235"/>
    <n v="12852"/>
  </r>
  <r>
    <x v="1"/>
    <x v="90"/>
    <x v="4"/>
    <n v="2183"/>
    <n v="2185"/>
  </r>
  <r>
    <x v="2"/>
    <x v="91"/>
    <x v="0"/>
    <n v="2943"/>
    <n v="2810"/>
  </r>
  <r>
    <x v="2"/>
    <x v="91"/>
    <x v="1"/>
    <n v="2735"/>
    <n v="2621"/>
  </r>
  <r>
    <x v="2"/>
    <x v="91"/>
    <x v="2"/>
    <n v="2601"/>
    <n v="2512"/>
  </r>
  <r>
    <x v="2"/>
    <x v="91"/>
    <x v="3"/>
    <n v="10783"/>
    <n v="11799"/>
  </r>
  <r>
    <x v="2"/>
    <x v="91"/>
    <x v="4"/>
    <n v="1924"/>
    <n v="2006"/>
  </r>
  <r>
    <x v="1"/>
    <x v="92"/>
    <x v="0"/>
    <n v="581"/>
    <n v="529"/>
  </r>
  <r>
    <x v="1"/>
    <x v="92"/>
    <x v="1"/>
    <n v="540"/>
    <n v="493"/>
  </r>
  <r>
    <x v="1"/>
    <x v="92"/>
    <x v="2"/>
    <n v="513"/>
    <n v="472"/>
  </r>
  <r>
    <x v="1"/>
    <x v="92"/>
    <x v="3"/>
    <n v="2130"/>
    <n v="2221"/>
  </r>
  <r>
    <x v="1"/>
    <x v="92"/>
    <x v="4"/>
    <n v="380"/>
    <n v="377"/>
  </r>
  <r>
    <x v="2"/>
    <x v="93"/>
    <x v="0"/>
    <n v="424"/>
    <n v="386"/>
  </r>
  <r>
    <x v="2"/>
    <x v="93"/>
    <x v="1"/>
    <n v="394"/>
    <n v="360"/>
  </r>
  <r>
    <x v="2"/>
    <x v="93"/>
    <x v="2"/>
    <n v="375"/>
    <n v="345"/>
  </r>
  <r>
    <x v="2"/>
    <x v="93"/>
    <x v="3"/>
    <n v="1555"/>
    <n v="1623"/>
  </r>
  <r>
    <x v="2"/>
    <x v="93"/>
    <x v="4"/>
    <n v="277"/>
    <n v="276"/>
  </r>
  <r>
    <x v="5"/>
    <x v="94"/>
    <x v="0"/>
    <n v="2479"/>
    <n v="2246"/>
  </r>
  <r>
    <x v="5"/>
    <x v="94"/>
    <x v="1"/>
    <n v="2303"/>
    <n v="2095"/>
  </r>
  <r>
    <x v="5"/>
    <x v="94"/>
    <x v="2"/>
    <n v="2190"/>
    <n v="2008"/>
  </r>
  <r>
    <x v="5"/>
    <x v="94"/>
    <x v="3"/>
    <n v="9081"/>
    <n v="9431"/>
  </r>
  <r>
    <x v="5"/>
    <x v="94"/>
    <x v="4"/>
    <n v="1620"/>
    <n v="1604"/>
  </r>
  <r>
    <x v="4"/>
    <x v="95"/>
    <x v="0"/>
    <n v="4308"/>
    <n v="4028"/>
  </r>
  <r>
    <x v="4"/>
    <x v="95"/>
    <x v="1"/>
    <n v="4003"/>
    <n v="3758"/>
  </r>
  <r>
    <x v="4"/>
    <x v="95"/>
    <x v="2"/>
    <n v="3807"/>
    <n v="3601"/>
  </r>
  <r>
    <x v="4"/>
    <x v="95"/>
    <x v="3"/>
    <n v="15781"/>
    <n v="16915"/>
  </r>
  <r>
    <x v="4"/>
    <x v="95"/>
    <x v="4"/>
    <n v="2815"/>
    <n v="2876"/>
  </r>
  <r>
    <x v="3"/>
    <x v="96"/>
    <x v="0"/>
    <n v="1276"/>
    <n v="1187"/>
  </r>
  <r>
    <x v="3"/>
    <x v="96"/>
    <x v="1"/>
    <n v="1185"/>
    <n v="1107"/>
  </r>
  <r>
    <x v="3"/>
    <x v="96"/>
    <x v="2"/>
    <n v="1127"/>
    <n v="1061"/>
  </r>
  <r>
    <x v="3"/>
    <x v="96"/>
    <x v="3"/>
    <n v="4674"/>
    <n v="4986"/>
  </r>
  <r>
    <x v="3"/>
    <x v="96"/>
    <x v="4"/>
    <n v="834"/>
    <n v="848"/>
  </r>
  <r>
    <x v="9"/>
    <x v="97"/>
    <x v="0"/>
    <n v="1417"/>
    <n v="1352"/>
  </r>
  <r>
    <x v="9"/>
    <x v="97"/>
    <x v="1"/>
    <n v="1317"/>
    <n v="1261"/>
  </r>
  <r>
    <x v="9"/>
    <x v="97"/>
    <x v="2"/>
    <n v="1252"/>
    <n v="1208"/>
  </r>
  <r>
    <x v="9"/>
    <x v="97"/>
    <x v="3"/>
    <n v="5192"/>
    <n v="5678"/>
  </r>
  <r>
    <x v="9"/>
    <x v="97"/>
    <x v="4"/>
    <n v="926"/>
    <n v="965"/>
  </r>
  <r>
    <x v="4"/>
    <x v="98"/>
    <x v="0"/>
    <n v="642"/>
    <n v="585"/>
  </r>
  <r>
    <x v="4"/>
    <x v="98"/>
    <x v="1"/>
    <n v="597"/>
    <n v="546"/>
  </r>
  <r>
    <x v="4"/>
    <x v="98"/>
    <x v="2"/>
    <n v="567"/>
    <n v="523"/>
  </r>
  <r>
    <x v="4"/>
    <x v="98"/>
    <x v="3"/>
    <n v="2354"/>
    <n v="2459"/>
  </r>
  <r>
    <x v="4"/>
    <x v="98"/>
    <x v="4"/>
    <n v="420"/>
    <n v="418"/>
  </r>
  <r>
    <x v="1"/>
    <x v="99"/>
    <x v="0"/>
    <n v="821"/>
    <n v="739"/>
  </r>
  <r>
    <x v="1"/>
    <x v="99"/>
    <x v="1"/>
    <n v="763"/>
    <n v="689"/>
  </r>
  <r>
    <x v="1"/>
    <x v="99"/>
    <x v="2"/>
    <n v="726"/>
    <n v="661"/>
  </r>
  <r>
    <x v="1"/>
    <x v="99"/>
    <x v="3"/>
    <n v="3010"/>
    <n v="3105"/>
  </r>
  <r>
    <x v="1"/>
    <x v="99"/>
    <x v="4"/>
    <n v="537"/>
    <n v="528"/>
  </r>
  <r>
    <x v="1"/>
    <x v="100"/>
    <x v="0"/>
    <n v="2058"/>
    <n v="1908"/>
  </r>
  <r>
    <x v="1"/>
    <x v="100"/>
    <x v="1"/>
    <n v="1912"/>
    <n v="1780"/>
  </r>
  <r>
    <x v="1"/>
    <x v="100"/>
    <x v="2"/>
    <n v="1818"/>
    <n v="1706"/>
  </r>
  <r>
    <x v="1"/>
    <x v="100"/>
    <x v="3"/>
    <n v="7539"/>
    <n v="8013"/>
  </r>
  <r>
    <x v="1"/>
    <x v="100"/>
    <x v="4"/>
    <n v="1345"/>
    <n v="1362"/>
  </r>
  <r>
    <x v="0"/>
    <x v="101"/>
    <x v="0"/>
    <n v="3201"/>
    <n v="3119"/>
  </r>
  <r>
    <x v="0"/>
    <x v="101"/>
    <x v="1"/>
    <n v="2974"/>
    <n v="2909"/>
  </r>
  <r>
    <x v="0"/>
    <x v="101"/>
    <x v="2"/>
    <n v="2829"/>
    <n v="2788"/>
  </r>
  <r>
    <x v="0"/>
    <x v="101"/>
    <x v="3"/>
    <n v="11726"/>
    <n v="13097"/>
  </r>
  <r>
    <x v="0"/>
    <x v="101"/>
    <x v="4"/>
    <n v="2092"/>
    <n v="2227"/>
  </r>
  <r>
    <x v="4"/>
    <x v="102"/>
    <x v="0"/>
    <n v="173"/>
    <n v="156"/>
  </r>
  <r>
    <x v="4"/>
    <x v="102"/>
    <x v="1"/>
    <n v="161"/>
    <n v="146"/>
  </r>
  <r>
    <x v="4"/>
    <x v="102"/>
    <x v="2"/>
    <n v="153"/>
    <n v="140"/>
  </r>
  <r>
    <x v="4"/>
    <x v="102"/>
    <x v="3"/>
    <n v="637"/>
    <n v="658"/>
  </r>
  <r>
    <x v="4"/>
    <x v="102"/>
    <x v="4"/>
    <n v="113"/>
    <n v="111"/>
  </r>
  <r>
    <x v="0"/>
    <x v="103"/>
    <x v="0"/>
    <n v="25144"/>
    <n v="25390"/>
  </r>
  <r>
    <x v="0"/>
    <x v="103"/>
    <x v="1"/>
    <n v="23365"/>
    <n v="23687"/>
  </r>
  <r>
    <x v="0"/>
    <x v="103"/>
    <x v="2"/>
    <n v="22221"/>
    <n v="22699"/>
  </r>
  <r>
    <x v="0"/>
    <x v="103"/>
    <x v="3"/>
    <n v="92077"/>
    <n v="106582"/>
  </r>
  <r>
    <x v="0"/>
    <x v="103"/>
    <x v="4"/>
    <n v="16437"/>
    <n v="18135"/>
  </r>
  <r>
    <x v="4"/>
    <x v="104"/>
    <x v="0"/>
    <n v="386"/>
    <n v="377"/>
  </r>
  <r>
    <x v="4"/>
    <x v="104"/>
    <x v="1"/>
    <n v="358"/>
    <n v="351"/>
  </r>
  <r>
    <x v="4"/>
    <x v="104"/>
    <x v="2"/>
    <n v="341"/>
    <n v="337"/>
  </r>
  <r>
    <x v="4"/>
    <x v="104"/>
    <x v="3"/>
    <n v="1414"/>
    <n v="1583"/>
  </r>
  <r>
    <x v="4"/>
    <x v="104"/>
    <x v="4"/>
    <n v="252"/>
    <n v="269"/>
  </r>
  <r>
    <x v="4"/>
    <x v="105"/>
    <x v="0"/>
    <n v="1015"/>
    <n v="985"/>
  </r>
  <r>
    <x v="4"/>
    <x v="105"/>
    <x v="1"/>
    <n v="943"/>
    <n v="919"/>
  </r>
  <r>
    <x v="4"/>
    <x v="105"/>
    <x v="2"/>
    <n v="897"/>
    <n v="880"/>
  </r>
  <r>
    <x v="4"/>
    <x v="105"/>
    <x v="3"/>
    <n v="3718"/>
    <n v="4137"/>
  </r>
  <r>
    <x v="4"/>
    <x v="105"/>
    <x v="4"/>
    <n v="663"/>
    <n v="703"/>
  </r>
  <r>
    <x v="1"/>
    <x v="106"/>
    <x v="0"/>
    <n v="1577"/>
    <n v="1479"/>
  </r>
  <r>
    <x v="1"/>
    <x v="106"/>
    <x v="1"/>
    <n v="1465"/>
    <n v="1379"/>
  </r>
  <r>
    <x v="1"/>
    <x v="106"/>
    <x v="2"/>
    <n v="1393"/>
    <n v="1322"/>
  </r>
  <r>
    <x v="1"/>
    <x v="106"/>
    <x v="3"/>
    <n v="5777"/>
    <n v="6211"/>
  </r>
  <r>
    <x v="1"/>
    <x v="106"/>
    <x v="4"/>
    <n v="1030"/>
    <n v="1056"/>
  </r>
  <r>
    <x v="2"/>
    <x v="107"/>
    <x v="0"/>
    <n v="3704"/>
    <n v="3597"/>
  </r>
  <r>
    <x v="2"/>
    <x v="107"/>
    <x v="1"/>
    <n v="3442"/>
    <n v="3355"/>
  </r>
  <r>
    <x v="2"/>
    <x v="107"/>
    <x v="2"/>
    <n v="3273"/>
    <n v="3216"/>
  </r>
  <r>
    <x v="2"/>
    <x v="107"/>
    <x v="3"/>
    <n v="13570"/>
    <n v="15105"/>
  </r>
  <r>
    <x v="2"/>
    <x v="107"/>
    <x v="4"/>
    <n v="2421"/>
    <n v="2569"/>
  </r>
  <r>
    <x v="2"/>
    <x v="108"/>
    <x v="0"/>
    <n v="4009"/>
    <n v="3884"/>
  </r>
  <r>
    <x v="2"/>
    <x v="108"/>
    <x v="1"/>
    <n v="3725"/>
    <n v="3623"/>
  </r>
  <r>
    <x v="2"/>
    <x v="108"/>
    <x v="2"/>
    <n v="3542"/>
    <n v="3472"/>
  </r>
  <r>
    <x v="2"/>
    <x v="108"/>
    <x v="3"/>
    <n v="14685"/>
    <n v="16310"/>
  </r>
  <r>
    <x v="2"/>
    <x v="108"/>
    <x v="4"/>
    <n v="2620"/>
    <n v="2774"/>
  </r>
  <r>
    <x v="8"/>
    <x v="109"/>
    <x v="0"/>
    <n v="6573"/>
    <n v="6027"/>
  </r>
  <r>
    <x v="8"/>
    <x v="109"/>
    <x v="1"/>
    <n v="6107"/>
    <n v="5622"/>
  </r>
  <r>
    <x v="8"/>
    <x v="109"/>
    <x v="2"/>
    <n v="5808"/>
    <n v="5388"/>
  </r>
  <r>
    <x v="8"/>
    <x v="109"/>
    <x v="3"/>
    <n v="24077"/>
    <n v="25309"/>
  </r>
  <r>
    <x v="8"/>
    <x v="109"/>
    <x v="4"/>
    <n v="4296"/>
    <n v="4304"/>
  </r>
  <r>
    <x v="7"/>
    <x v="110"/>
    <x v="0"/>
    <n v="6734"/>
    <n v="6422"/>
  </r>
  <r>
    <x v="7"/>
    <x v="110"/>
    <x v="1"/>
    <n v="6258"/>
    <n v="5991"/>
  </r>
  <r>
    <x v="7"/>
    <x v="110"/>
    <x v="2"/>
    <n v="5951"/>
    <n v="5741"/>
  </r>
  <r>
    <x v="7"/>
    <x v="110"/>
    <x v="3"/>
    <n v="24669"/>
    <n v="26966"/>
  </r>
  <r>
    <x v="7"/>
    <x v="110"/>
    <x v="4"/>
    <n v="4401"/>
    <n v="4586"/>
  </r>
  <r>
    <x v="1"/>
    <x v="111"/>
    <x v="0"/>
    <n v="521"/>
    <n v="482"/>
  </r>
  <r>
    <x v="1"/>
    <x v="111"/>
    <x v="1"/>
    <n v="484"/>
    <n v="450"/>
  </r>
  <r>
    <x v="1"/>
    <x v="111"/>
    <x v="2"/>
    <n v="460"/>
    <n v="431"/>
  </r>
  <r>
    <x v="1"/>
    <x v="111"/>
    <x v="3"/>
    <n v="1910"/>
    <n v="2026"/>
  </r>
  <r>
    <x v="1"/>
    <x v="111"/>
    <x v="4"/>
    <n v="340"/>
    <n v="344"/>
  </r>
  <r>
    <x v="8"/>
    <x v="112"/>
    <x v="0"/>
    <n v="2964"/>
    <n v="2859"/>
  </r>
  <r>
    <x v="8"/>
    <x v="112"/>
    <x v="1"/>
    <n v="2754"/>
    <n v="2667"/>
  </r>
  <r>
    <x v="8"/>
    <x v="112"/>
    <x v="2"/>
    <n v="2619"/>
    <n v="2556"/>
  </r>
  <r>
    <x v="8"/>
    <x v="112"/>
    <x v="3"/>
    <n v="10859"/>
    <n v="12008"/>
  </r>
  <r>
    <x v="8"/>
    <x v="112"/>
    <x v="4"/>
    <n v="1937"/>
    <n v="2042"/>
  </r>
  <r>
    <x v="0"/>
    <x v="113"/>
    <x v="0"/>
    <n v="2849"/>
    <n v="2796"/>
  </r>
  <r>
    <x v="0"/>
    <x v="113"/>
    <x v="1"/>
    <n v="2648"/>
    <n v="2608"/>
  </r>
  <r>
    <x v="0"/>
    <x v="113"/>
    <x v="2"/>
    <n v="2518"/>
    <n v="2499"/>
  </r>
  <r>
    <x v="0"/>
    <x v="113"/>
    <x v="3"/>
    <n v="10439"/>
    <n v="11741"/>
  </r>
  <r>
    <x v="0"/>
    <x v="113"/>
    <x v="4"/>
    <n v="1862"/>
    <n v="1996"/>
  </r>
  <r>
    <x v="1"/>
    <x v="114"/>
    <x v="0"/>
    <n v="42271"/>
    <n v="43339"/>
  </r>
  <r>
    <x v="1"/>
    <x v="114"/>
    <x v="1"/>
    <n v="39280"/>
    <n v="40435"/>
  </r>
  <r>
    <x v="1"/>
    <x v="114"/>
    <x v="2"/>
    <n v="37356"/>
    <n v="38751"/>
  </r>
  <r>
    <x v="1"/>
    <x v="114"/>
    <x v="3"/>
    <n v="154813"/>
    <n v="181951"/>
  </r>
  <r>
    <x v="1"/>
    <x v="114"/>
    <x v="4"/>
    <n v="27631"/>
    <n v="30955"/>
  </r>
  <r>
    <x v="0"/>
    <x v="115"/>
    <x v="0"/>
    <n v="2067"/>
    <n v="1982"/>
  </r>
  <r>
    <x v="0"/>
    <x v="115"/>
    <x v="1"/>
    <n v="1921"/>
    <n v="1849"/>
  </r>
  <r>
    <x v="0"/>
    <x v="115"/>
    <x v="2"/>
    <n v="1827"/>
    <n v="1772"/>
  </r>
  <r>
    <x v="0"/>
    <x v="115"/>
    <x v="3"/>
    <n v="7574"/>
    <n v="8323"/>
  </r>
  <r>
    <x v="0"/>
    <x v="115"/>
    <x v="4"/>
    <n v="1351"/>
    <n v="1415"/>
  </r>
  <r>
    <x v="9"/>
    <x v="116"/>
    <x v="0"/>
    <n v="1281"/>
    <n v="1247"/>
  </r>
  <r>
    <x v="9"/>
    <x v="116"/>
    <x v="1"/>
    <n v="1191"/>
    <n v="1164"/>
  </r>
  <r>
    <x v="9"/>
    <x v="116"/>
    <x v="2"/>
    <n v="1132"/>
    <n v="1115"/>
  </r>
  <r>
    <x v="9"/>
    <x v="116"/>
    <x v="3"/>
    <n v="4694"/>
    <n v="5239"/>
  </r>
  <r>
    <x v="9"/>
    <x v="116"/>
    <x v="4"/>
    <n v="837"/>
    <n v="891"/>
  </r>
  <r>
    <x v="0"/>
    <x v="117"/>
    <x v="0"/>
    <n v="1163"/>
    <n v="1112"/>
  </r>
  <r>
    <x v="0"/>
    <x v="117"/>
    <x v="1"/>
    <n v="1081"/>
    <n v="1038"/>
  </r>
  <r>
    <x v="0"/>
    <x v="117"/>
    <x v="2"/>
    <n v="1028"/>
    <n v="994"/>
  </r>
  <r>
    <x v="0"/>
    <x v="117"/>
    <x v="3"/>
    <n v="4262"/>
    <n v="4672"/>
  </r>
  <r>
    <x v="0"/>
    <x v="117"/>
    <x v="4"/>
    <n v="760"/>
    <n v="794"/>
  </r>
  <r>
    <x v="1"/>
    <x v="118"/>
    <x v="0"/>
    <n v="5067"/>
    <n v="4711"/>
  </r>
  <r>
    <x v="1"/>
    <x v="118"/>
    <x v="1"/>
    <n v="4708"/>
    <n v="4395"/>
  </r>
  <r>
    <x v="1"/>
    <x v="118"/>
    <x v="2"/>
    <n v="4478"/>
    <n v="4212"/>
  </r>
  <r>
    <x v="1"/>
    <x v="118"/>
    <x v="3"/>
    <n v="18561"/>
    <n v="19782"/>
  </r>
  <r>
    <x v="1"/>
    <x v="118"/>
    <x v="4"/>
    <n v="3311"/>
    <n v="3364"/>
  </r>
  <r>
    <x v="0"/>
    <x v="119"/>
    <x v="0"/>
    <n v="2251"/>
    <n v="2093"/>
  </r>
  <r>
    <x v="0"/>
    <x v="119"/>
    <x v="1"/>
    <n v="2092"/>
    <n v="1952"/>
  </r>
  <r>
    <x v="0"/>
    <x v="119"/>
    <x v="2"/>
    <n v="1989"/>
    <n v="1871"/>
  </r>
  <r>
    <x v="0"/>
    <x v="119"/>
    <x v="3"/>
    <n v="8248"/>
    <n v="8789"/>
  </r>
  <r>
    <x v="0"/>
    <x v="119"/>
    <x v="4"/>
    <n v="1471"/>
    <n v="1494"/>
  </r>
  <r>
    <x v="6"/>
    <x v="120"/>
    <x v="0"/>
    <n v="5113"/>
    <n v="4875"/>
  </r>
  <r>
    <x v="6"/>
    <x v="120"/>
    <x v="1"/>
    <n v="4751"/>
    <n v="4548"/>
  </r>
  <r>
    <x v="6"/>
    <x v="120"/>
    <x v="2"/>
    <n v="4518"/>
    <n v="4358"/>
  </r>
  <r>
    <x v="6"/>
    <x v="120"/>
    <x v="3"/>
    <n v="18730"/>
    <n v="20472"/>
  </r>
  <r>
    <x v="6"/>
    <x v="120"/>
    <x v="4"/>
    <n v="3342"/>
    <n v="3481"/>
  </r>
  <r>
    <x v="6"/>
    <x v="121"/>
    <x v="0"/>
    <n v="8059"/>
    <n v="7667"/>
  </r>
  <r>
    <x v="6"/>
    <x v="121"/>
    <x v="1"/>
    <n v="7485"/>
    <n v="7155"/>
  </r>
  <r>
    <x v="6"/>
    <x v="121"/>
    <x v="2"/>
    <n v="7115"/>
    <n v="6857"/>
  </r>
  <r>
    <x v="6"/>
    <x v="121"/>
    <x v="3"/>
    <n v="29496"/>
    <n v="32169"/>
  </r>
  <r>
    <x v="6"/>
    <x v="121"/>
    <x v="4"/>
    <n v="5265"/>
    <n v="5479"/>
  </r>
  <r>
    <x v="8"/>
    <x v="122"/>
    <x v="0"/>
    <n v="3135"/>
    <n v="2999"/>
  </r>
  <r>
    <x v="8"/>
    <x v="122"/>
    <x v="1"/>
    <n v="2913"/>
    <n v="2798"/>
  </r>
  <r>
    <x v="8"/>
    <x v="122"/>
    <x v="2"/>
    <n v="2771"/>
    <n v="2681"/>
  </r>
  <r>
    <x v="8"/>
    <x v="122"/>
    <x v="3"/>
    <n v="11486"/>
    <n v="12595"/>
  </r>
  <r>
    <x v="8"/>
    <x v="122"/>
    <x v="4"/>
    <n v="2049"/>
    <n v="2142"/>
  </r>
  <r>
    <x v="2"/>
    <x v="123"/>
    <x v="0"/>
    <n v="3416"/>
    <n v="3557"/>
  </r>
  <r>
    <x v="2"/>
    <x v="123"/>
    <x v="1"/>
    <n v="3174"/>
    <n v="3318"/>
  </r>
  <r>
    <x v="2"/>
    <x v="123"/>
    <x v="2"/>
    <n v="3018"/>
    <n v="3180"/>
  </r>
  <r>
    <x v="2"/>
    <x v="123"/>
    <x v="3"/>
    <n v="12513"/>
    <n v="14937"/>
  </r>
  <r>
    <x v="2"/>
    <x v="123"/>
    <x v="4"/>
    <n v="2232"/>
    <n v="25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3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Edades">
  <location ref="A5:C11" firstHeaderRow="0" firstDataRow="1" firstDataCol="1" rowPageCount="2" colPageCount="1"/>
  <pivotFields count="5">
    <pivotField axis="axisPage" showAll="0">
      <items count="11">
        <item x="1"/>
        <item x="2"/>
        <item x="9"/>
        <item x="6"/>
        <item x="4"/>
        <item x="8"/>
        <item x="0"/>
        <item x="7"/>
        <item x="3"/>
        <item x="5"/>
        <item t="default"/>
      </items>
    </pivotField>
    <pivotField axis="axisPage" showAll="0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6"/>
        <item x="37"/>
        <item x="38"/>
        <item x="39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6"/>
        <item x="33"/>
        <item x="35"/>
        <item x="40"/>
        <item x="66"/>
        <item x="85"/>
        <item t="default"/>
      </items>
    </pivotField>
    <pivotField axis="axisRow" showAll="0">
      <items count="31">
        <item m="1" x="11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10"/>
        <item m="1" x="29"/>
        <item m="1" x="5"/>
        <item m="1" x="6"/>
        <item m="1" x="7"/>
        <item m="1" x="8"/>
        <item m="1" x="9"/>
        <item x="0"/>
        <item x="1"/>
        <item x="2"/>
        <item x="3"/>
        <item x="4"/>
        <item t="default"/>
      </items>
    </pivotField>
    <pivotField dataField="1" showAll="0"/>
    <pivotField dataField="1" showAll="0"/>
  </pivotFields>
  <rowFields count="1">
    <field x="2"/>
  </rowFields>
  <rowItems count="6"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Suma de Hombres" fld="3" baseField="0" baseItem="0" numFmtId="3"/>
    <dataField name="Suma de Mujeres" fld="4" baseField="0" baseItem="0" numFmtId="3"/>
  </dataFields>
  <pivotTableStyleInfo name="PivotStyleDark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2:Q37"/>
  <sheetViews>
    <sheetView showGridLines="0" tabSelected="1" zoomScale="120" zoomScaleNormal="120" workbookViewId="0">
      <selection activeCell="B22" sqref="B22"/>
    </sheetView>
  </sheetViews>
  <sheetFormatPr baseColWidth="10" defaultRowHeight="15" x14ac:dyDescent="0.25"/>
  <cols>
    <col min="1" max="1" width="16.28515625" bestFit="1" customWidth="1"/>
    <col min="2" max="2" width="17.140625" bestFit="1" customWidth="1"/>
    <col min="3" max="3" width="16.5703125" bestFit="1" customWidth="1"/>
  </cols>
  <sheetData>
    <row r="2" spans="1:17" ht="23.25" x14ac:dyDescent="0.35">
      <c r="A2" s="1" t="s">
        <v>311</v>
      </c>
      <c r="B2" t="s">
        <v>130</v>
      </c>
      <c r="F2" s="89" t="s">
        <v>127</v>
      </c>
      <c r="G2" s="89"/>
      <c r="H2" s="89"/>
      <c r="I2" s="89"/>
      <c r="J2" s="89"/>
      <c r="K2" s="89"/>
      <c r="L2" s="89"/>
      <c r="M2" s="89"/>
      <c r="N2" s="89"/>
    </row>
    <row r="3" spans="1:17" ht="18.75" x14ac:dyDescent="0.25">
      <c r="A3" s="1" t="s">
        <v>0</v>
      </c>
      <c r="B3" t="s">
        <v>130</v>
      </c>
      <c r="C3" s="4"/>
      <c r="F3" s="90" t="s">
        <v>128</v>
      </c>
      <c r="G3" s="90"/>
      <c r="H3" s="90"/>
      <c r="I3" s="90"/>
      <c r="J3" s="90"/>
      <c r="K3" s="90"/>
      <c r="L3" s="90"/>
      <c r="M3" s="90"/>
      <c r="N3" s="90"/>
    </row>
    <row r="4" spans="1:17" ht="15.75" x14ac:dyDescent="0.25">
      <c r="F4" s="91" t="s">
        <v>129</v>
      </c>
      <c r="G4" s="91"/>
      <c r="H4" s="91"/>
      <c r="I4" s="91"/>
      <c r="J4" s="91"/>
      <c r="K4" s="91"/>
      <c r="L4" s="91"/>
      <c r="M4" s="91"/>
      <c r="N4" s="91"/>
    </row>
    <row r="5" spans="1:17" ht="18.75" x14ac:dyDescent="0.3">
      <c r="A5" s="1" t="s">
        <v>286</v>
      </c>
      <c r="B5" t="s">
        <v>123</v>
      </c>
      <c r="C5" t="s">
        <v>124</v>
      </c>
      <c r="D5" s="47" t="s">
        <v>126</v>
      </c>
      <c r="E5" s="6"/>
      <c r="F5" s="5" t="s">
        <v>302</v>
      </c>
    </row>
    <row r="6" spans="1:17" x14ac:dyDescent="0.25">
      <c r="A6" s="2" t="s">
        <v>318</v>
      </c>
      <c r="B6" s="3">
        <v>418207</v>
      </c>
      <c r="C6" s="3">
        <v>403911</v>
      </c>
      <c r="D6" s="48">
        <f>SUM(B6:C6)</f>
        <v>822118</v>
      </c>
      <c r="E6" s="3"/>
    </row>
    <row r="7" spans="1:17" x14ac:dyDescent="0.25">
      <c r="A7" s="2" t="s">
        <v>316</v>
      </c>
      <c r="B7" s="3">
        <v>388609</v>
      </c>
      <c r="C7" s="3">
        <v>376804</v>
      </c>
      <c r="D7" s="49">
        <f t="shared" ref="D7:D11" si="0">SUM(B7:C7)</f>
        <v>765413</v>
      </c>
      <c r="E7" s="3"/>
    </row>
    <row r="8" spans="1:17" x14ac:dyDescent="0.25">
      <c r="A8" s="2" t="s">
        <v>312</v>
      </c>
      <c r="B8" s="3">
        <v>369569</v>
      </c>
      <c r="C8" s="3">
        <v>361103</v>
      </c>
      <c r="D8" s="49">
        <f t="shared" si="0"/>
        <v>730672</v>
      </c>
      <c r="E8" s="3"/>
    </row>
    <row r="9" spans="1:17" x14ac:dyDescent="0.25">
      <c r="A9" s="2" t="s">
        <v>314</v>
      </c>
      <c r="B9" s="3">
        <v>1531899</v>
      </c>
      <c r="C9" s="3">
        <v>1696020</v>
      </c>
      <c r="D9" s="49">
        <f t="shared" si="0"/>
        <v>3227919</v>
      </c>
      <c r="E9" s="3"/>
      <c r="Q9" t="str">
        <f>IF(B3 = "(Todas)","CHIAPAS",B3)</f>
        <v>CHIAPAS</v>
      </c>
    </row>
    <row r="10" spans="1:17" x14ac:dyDescent="0.25">
      <c r="A10" s="2" t="s">
        <v>313</v>
      </c>
      <c r="B10" s="3">
        <v>273333</v>
      </c>
      <c r="C10" s="3">
        <v>288448</v>
      </c>
      <c r="D10" s="49">
        <f t="shared" si="0"/>
        <v>561781</v>
      </c>
      <c r="E10" s="3"/>
    </row>
    <row r="11" spans="1:17" x14ac:dyDescent="0.25">
      <c r="A11" s="2" t="s">
        <v>122</v>
      </c>
      <c r="B11" s="3">
        <v>2981617</v>
      </c>
      <c r="C11" s="3">
        <v>3126286</v>
      </c>
      <c r="D11" s="46">
        <f t="shared" si="0"/>
        <v>6107903</v>
      </c>
      <c r="E11" s="3"/>
    </row>
    <row r="26" spans="1:5" x14ac:dyDescent="0.25">
      <c r="A26" s="77" t="s">
        <v>285</v>
      </c>
    </row>
    <row r="27" spans="1:5" x14ac:dyDescent="0.25">
      <c r="A27" s="77" t="s">
        <v>305</v>
      </c>
    </row>
    <row r="28" spans="1:5" x14ac:dyDescent="0.25">
      <c r="A28" s="77" t="s">
        <v>319</v>
      </c>
    </row>
    <row r="30" spans="1:5" x14ac:dyDescent="0.25">
      <c r="A30" s="7">
        <f>SUM(B30:C30)</f>
        <v>1</v>
      </c>
      <c r="B30" s="121">
        <f>B11/D11</f>
        <v>0.4881572284301175</v>
      </c>
      <c r="C30" s="121">
        <f>C11/D11</f>
        <v>0.51184277156988245</v>
      </c>
    </row>
    <row r="31" spans="1:5" x14ac:dyDescent="0.25">
      <c r="A31" s="8" t="str">
        <f>+B3</f>
        <v>(Todas)</v>
      </c>
      <c r="B31" s="8" t="s">
        <v>125</v>
      </c>
      <c r="C31" s="8" t="s">
        <v>121</v>
      </c>
    </row>
    <row r="32" spans="1:5" x14ac:dyDescent="0.25">
      <c r="A32" s="2" t="s">
        <v>315</v>
      </c>
      <c r="B32" s="88">
        <f>B6*-1</f>
        <v>-418207</v>
      </c>
      <c r="C32" s="88">
        <f>C6</f>
        <v>403911</v>
      </c>
      <c r="D32" s="3"/>
      <c r="E32" s="3"/>
    </row>
    <row r="33" spans="1:3" x14ac:dyDescent="0.25">
      <c r="A33" s="2" t="s">
        <v>316</v>
      </c>
      <c r="B33" s="88">
        <f t="shared" ref="B33:B37" si="1">B7*-1</f>
        <v>-388609</v>
      </c>
      <c r="C33" s="88">
        <f t="shared" ref="C33:C37" si="2">C7</f>
        <v>376804</v>
      </c>
    </row>
    <row r="34" spans="1:3" x14ac:dyDescent="0.25">
      <c r="A34" s="2" t="s">
        <v>312</v>
      </c>
      <c r="B34" s="88">
        <f t="shared" si="1"/>
        <v>-369569</v>
      </c>
      <c r="C34" s="88">
        <f t="shared" si="2"/>
        <v>361103</v>
      </c>
    </row>
    <row r="35" spans="1:3" x14ac:dyDescent="0.25">
      <c r="A35" s="2" t="s">
        <v>314</v>
      </c>
      <c r="B35" s="88">
        <f t="shared" si="1"/>
        <v>-1531899</v>
      </c>
      <c r="C35" s="88">
        <f t="shared" si="2"/>
        <v>1696020</v>
      </c>
    </row>
    <row r="36" spans="1:3" x14ac:dyDescent="0.25">
      <c r="A36" s="2" t="s">
        <v>313</v>
      </c>
      <c r="B36" s="88">
        <f t="shared" si="1"/>
        <v>-273333</v>
      </c>
      <c r="C36" s="88">
        <f t="shared" si="2"/>
        <v>288448</v>
      </c>
    </row>
    <row r="37" spans="1:3" x14ac:dyDescent="0.25">
      <c r="A37" s="9" t="s">
        <v>122</v>
      </c>
      <c r="B37" s="10">
        <f t="shared" si="1"/>
        <v>-2981617</v>
      </c>
      <c r="C37" s="10">
        <f t="shared" si="2"/>
        <v>3126286</v>
      </c>
    </row>
  </sheetData>
  <mergeCells count="3">
    <mergeCell ref="F2:N2"/>
    <mergeCell ref="F3:N3"/>
    <mergeCell ref="F4:N4"/>
  </mergeCells>
  <printOptions horizontalCentered="1" verticalCentered="1"/>
  <pageMargins left="0.51181102362204722" right="0.55118110236220474" top="0.51181102362204722" bottom="0.55118110236220474" header="0.31496062992125984" footer="0.31496062992125984"/>
  <pageSetup scale="115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DP135"/>
  <sheetViews>
    <sheetView zoomScaleNormal="100" workbookViewId="0">
      <selection activeCell="E9" sqref="E9"/>
    </sheetView>
  </sheetViews>
  <sheetFormatPr baseColWidth="10" defaultRowHeight="15" x14ac:dyDescent="0.25"/>
  <cols>
    <col min="2" max="2" width="4.42578125" style="79" customWidth="1"/>
    <col min="3" max="3" width="25.140625" customWidth="1"/>
    <col min="4" max="6" width="8.7109375" customWidth="1"/>
    <col min="7" max="7" width="3.140625" customWidth="1"/>
    <col min="8" max="10" width="7.85546875" customWidth="1"/>
    <col min="11" max="11" width="9.140625" customWidth="1"/>
    <col min="12" max="12" width="7.85546875" customWidth="1"/>
    <col min="13" max="13" width="3.28515625" customWidth="1"/>
    <col min="14" max="16" width="7.85546875" customWidth="1"/>
    <col min="17" max="17" width="9.140625" customWidth="1"/>
    <col min="18" max="18" width="7.85546875" customWidth="1"/>
    <col min="19" max="19" width="3" customWidth="1"/>
  </cols>
  <sheetData>
    <row r="1" spans="1:120" ht="19.5" thickBot="1" x14ac:dyDescent="0.35">
      <c r="C1" s="50" t="s">
        <v>288</v>
      </c>
      <c r="D1" s="50"/>
      <c r="E1" s="50"/>
      <c r="F1" s="50"/>
      <c r="G1" s="50"/>
      <c r="H1" s="51"/>
      <c r="I1" s="51"/>
      <c r="J1" s="51"/>
      <c r="K1" s="51"/>
      <c r="L1" s="51"/>
      <c r="N1" s="51"/>
      <c r="O1" s="51"/>
      <c r="P1" s="51"/>
      <c r="Q1" s="51"/>
      <c r="R1" s="51"/>
    </row>
    <row r="2" spans="1:120" ht="18.75" x14ac:dyDescent="0.3">
      <c r="C2" s="92" t="s">
        <v>303</v>
      </c>
      <c r="D2" s="95"/>
      <c r="E2" s="96"/>
      <c r="F2" s="97"/>
      <c r="H2" s="51"/>
      <c r="I2" s="51"/>
      <c r="J2" s="51"/>
      <c r="K2" s="51"/>
      <c r="L2" s="51"/>
      <c r="N2" s="51"/>
      <c r="O2" s="51"/>
      <c r="P2" s="51"/>
      <c r="Q2" s="51"/>
      <c r="R2" s="51"/>
    </row>
    <row r="3" spans="1:120" x14ac:dyDescent="0.25">
      <c r="C3" s="93"/>
      <c r="D3" s="105"/>
      <c r="E3" s="106"/>
      <c r="F3" s="107"/>
      <c r="H3" s="51"/>
      <c r="I3" s="51"/>
      <c r="J3" s="51"/>
      <c r="K3" s="51"/>
      <c r="L3" s="51"/>
      <c r="N3" s="51"/>
      <c r="O3" s="51"/>
      <c r="P3" s="51"/>
      <c r="Q3" s="51"/>
      <c r="R3" s="51"/>
    </row>
    <row r="4" spans="1:120" ht="19.5" thickBot="1" x14ac:dyDescent="0.35">
      <c r="C4" s="94"/>
      <c r="D4" s="98">
        <f>+F132</f>
        <v>6107903</v>
      </c>
      <c r="E4" s="99"/>
      <c r="F4" s="100"/>
      <c r="H4" s="71"/>
      <c r="I4" s="71"/>
      <c r="J4" s="71"/>
      <c r="K4" s="71"/>
      <c r="L4" s="71"/>
      <c r="M4" s="72"/>
      <c r="N4" s="71"/>
      <c r="O4" s="71"/>
      <c r="P4" s="71"/>
      <c r="Q4" s="71"/>
      <c r="R4" s="71"/>
      <c r="S4" s="72"/>
    </row>
    <row r="5" spans="1:120" ht="17.25" customHeight="1" thickBot="1" x14ac:dyDescent="0.3">
      <c r="C5" s="70">
        <v>2025</v>
      </c>
      <c r="D5" s="56">
        <v>2994753</v>
      </c>
      <c r="E5" s="57">
        <v>3137199</v>
      </c>
      <c r="H5" s="51"/>
      <c r="I5" s="51"/>
      <c r="J5" s="51"/>
      <c r="K5" s="51"/>
      <c r="L5" s="51"/>
      <c r="N5" s="51"/>
      <c r="O5" s="51"/>
      <c r="P5" s="51"/>
      <c r="Q5" s="51"/>
      <c r="R5" s="51"/>
    </row>
    <row r="6" spans="1:120" ht="18.75" x14ac:dyDescent="0.4">
      <c r="C6" s="101" t="s">
        <v>0</v>
      </c>
      <c r="D6" s="103"/>
      <c r="E6" s="103"/>
      <c r="F6" s="104"/>
      <c r="H6" s="83" t="s">
        <v>289</v>
      </c>
      <c r="I6" s="83"/>
      <c r="J6" s="83"/>
      <c r="K6" s="83"/>
      <c r="L6" s="83"/>
      <c r="N6" s="84" t="s">
        <v>290</v>
      </c>
      <c r="O6" s="84"/>
      <c r="P6" s="84"/>
      <c r="Q6" s="84"/>
      <c r="R6" s="84"/>
    </row>
    <row r="7" spans="1:120" ht="56.25" thickBot="1" x14ac:dyDescent="0.3">
      <c r="C7" s="102"/>
      <c r="D7" s="52" t="s">
        <v>120</v>
      </c>
      <c r="E7" s="53" t="s">
        <v>121</v>
      </c>
      <c r="F7" s="54" t="s">
        <v>126</v>
      </c>
      <c r="H7" s="66" t="s">
        <v>318</v>
      </c>
      <c r="I7" s="66" t="s">
        <v>317</v>
      </c>
      <c r="J7" s="67" t="s">
        <v>312</v>
      </c>
      <c r="K7" s="67" t="s">
        <v>314</v>
      </c>
      <c r="L7" s="67" t="s">
        <v>313</v>
      </c>
      <c r="N7" s="68" t="s">
        <v>318</v>
      </c>
      <c r="O7" s="69" t="s">
        <v>317</v>
      </c>
      <c r="P7" s="69" t="s">
        <v>312</v>
      </c>
      <c r="Q7" s="69" t="s">
        <v>314</v>
      </c>
      <c r="R7" s="69" t="s">
        <v>313</v>
      </c>
    </row>
    <row r="8" spans="1:120" x14ac:dyDescent="0.25">
      <c r="A8" t="s">
        <v>2</v>
      </c>
      <c r="B8" s="80">
        <v>1</v>
      </c>
      <c r="C8" s="55" t="s">
        <v>2</v>
      </c>
      <c r="D8" s="56">
        <f t="shared" ref="D8:D39" si="0">SUM(H8:L8)</f>
        <v>9333</v>
      </c>
      <c r="E8" s="57">
        <f t="shared" ref="E8:E39" si="1">SUM(N8:R8)</f>
        <v>9358</v>
      </c>
      <c r="F8" s="58">
        <f>+D8+E8</f>
        <v>18691</v>
      </c>
      <c r="G8" s="78"/>
      <c r="H8" s="74">
        <v>1309</v>
      </c>
      <c r="I8" s="74">
        <v>1216</v>
      </c>
      <c r="J8" s="74">
        <v>1157</v>
      </c>
      <c r="K8" s="74">
        <v>4796</v>
      </c>
      <c r="L8" s="74">
        <v>855</v>
      </c>
      <c r="M8" s="75"/>
      <c r="N8" s="76">
        <v>1209</v>
      </c>
      <c r="O8" s="76">
        <v>1128</v>
      </c>
      <c r="P8" s="76">
        <v>1081</v>
      </c>
      <c r="Q8" s="76">
        <v>5077</v>
      </c>
      <c r="R8" s="76">
        <v>863</v>
      </c>
      <c r="S8" s="75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</row>
    <row r="9" spans="1:120" x14ac:dyDescent="0.25">
      <c r="A9" t="s">
        <v>3</v>
      </c>
      <c r="B9" s="80">
        <f>+B8+1</f>
        <v>2</v>
      </c>
      <c r="C9" s="59" t="s">
        <v>3</v>
      </c>
      <c r="D9" s="56">
        <f t="shared" si="0"/>
        <v>11321</v>
      </c>
      <c r="E9" s="57">
        <f t="shared" si="1"/>
        <v>11769</v>
      </c>
      <c r="F9" s="60">
        <f t="shared" ref="F9:F72" si="2">+D9+E9</f>
        <v>23090</v>
      </c>
      <c r="G9" s="78"/>
      <c r="H9" s="74">
        <v>1588</v>
      </c>
      <c r="I9" s="74">
        <v>1475</v>
      </c>
      <c r="J9" s="74">
        <v>1403</v>
      </c>
      <c r="K9" s="74">
        <v>5817</v>
      </c>
      <c r="L9" s="74">
        <v>1038</v>
      </c>
      <c r="M9" s="75"/>
      <c r="N9" s="76">
        <v>1520</v>
      </c>
      <c r="O9" s="76">
        <v>1418</v>
      </c>
      <c r="P9" s="76">
        <v>1359</v>
      </c>
      <c r="Q9" s="76">
        <v>6386</v>
      </c>
      <c r="R9" s="76">
        <v>1086</v>
      </c>
      <c r="S9" s="75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</row>
    <row r="10" spans="1:120" x14ac:dyDescent="0.25">
      <c r="A10" t="s">
        <v>4</v>
      </c>
      <c r="B10" s="80">
        <f t="shared" ref="B10:B73" si="3">+B9+1</f>
        <v>3</v>
      </c>
      <c r="C10" s="59" t="s">
        <v>4</v>
      </c>
      <c r="D10" s="56">
        <f t="shared" si="0"/>
        <v>13752</v>
      </c>
      <c r="E10" s="57">
        <f t="shared" si="1"/>
        <v>14030</v>
      </c>
      <c r="F10" s="60">
        <f t="shared" si="2"/>
        <v>27782</v>
      </c>
      <c r="G10" s="78"/>
      <c r="H10" s="74">
        <v>1929</v>
      </c>
      <c r="I10" s="74">
        <v>1792</v>
      </c>
      <c r="J10" s="74">
        <v>1704</v>
      </c>
      <c r="K10" s="74">
        <v>7067</v>
      </c>
      <c r="L10" s="74">
        <v>1260</v>
      </c>
      <c r="M10" s="75"/>
      <c r="N10" s="76">
        <v>1813</v>
      </c>
      <c r="O10" s="76">
        <v>1691</v>
      </c>
      <c r="P10" s="76">
        <v>1620</v>
      </c>
      <c r="Q10" s="76">
        <v>7612</v>
      </c>
      <c r="R10" s="76">
        <v>1294</v>
      </c>
      <c r="S10" s="75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</row>
    <row r="11" spans="1:120" x14ac:dyDescent="0.25">
      <c r="A11" t="s">
        <v>5</v>
      </c>
      <c r="B11" s="80">
        <f t="shared" si="3"/>
        <v>4</v>
      </c>
      <c r="C11" s="59" t="s">
        <v>5</v>
      </c>
      <c r="D11" s="56">
        <f t="shared" si="0"/>
        <v>5026</v>
      </c>
      <c r="E11" s="57">
        <f t="shared" si="1"/>
        <v>5388</v>
      </c>
      <c r="F11" s="60">
        <f t="shared" si="2"/>
        <v>10414</v>
      </c>
      <c r="G11" s="78"/>
      <c r="H11" s="74">
        <v>705</v>
      </c>
      <c r="I11" s="74">
        <v>655</v>
      </c>
      <c r="J11" s="74">
        <v>623</v>
      </c>
      <c r="K11" s="74">
        <v>2583</v>
      </c>
      <c r="L11" s="74">
        <v>460</v>
      </c>
      <c r="M11" s="75"/>
      <c r="N11" s="76">
        <v>696</v>
      </c>
      <c r="O11" s="76">
        <v>649</v>
      </c>
      <c r="P11" s="76">
        <v>622</v>
      </c>
      <c r="Q11" s="76">
        <v>2924</v>
      </c>
      <c r="R11" s="76">
        <v>497</v>
      </c>
      <c r="S11" s="75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</row>
    <row r="12" spans="1:120" x14ac:dyDescent="0.25">
      <c r="A12" t="s">
        <v>6</v>
      </c>
      <c r="B12" s="80">
        <f t="shared" si="3"/>
        <v>5</v>
      </c>
      <c r="C12" s="59" t="s">
        <v>6</v>
      </c>
      <c r="D12" s="56">
        <f t="shared" si="0"/>
        <v>20896</v>
      </c>
      <c r="E12" s="57">
        <f t="shared" si="1"/>
        <v>20484</v>
      </c>
      <c r="F12" s="60">
        <f t="shared" si="2"/>
        <v>41380</v>
      </c>
      <c r="G12" s="78"/>
      <c r="H12" s="74">
        <v>2931</v>
      </c>
      <c r="I12" s="74">
        <v>2723</v>
      </c>
      <c r="J12" s="74">
        <v>2590</v>
      </c>
      <c r="K12" s="74">
        <v>10737</v>
      </c>
      <c r="L12" s="74">
        <v>1915</v>
      </c>
      <c r="M12" s="75"/>
      <c r="N12" s="76">
        <v>2646</v>
      </c>
      <c r="O12" s="76">
        <v>2469</v>
      </c>
      <c r="P12" s="76">
        <v>2366</v>
      </c>
      <c r="Q12" s="76">
        <v>11113</v>
      </c>
      <c r="R12" s="76">
        <v>1890</v>
      </c>
      <c r="S12" s="75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</row>
    <row r="13" spans="1:120" x14ac:dyDescent="0.25">
      <c r="A13" t="s">
        <v>7</v>
      </c>
      <c r="B13" s="80">
        <f t="shared" si="3"/>
        <v>6</v>
      </c>
      <c r="C13" s="59" t="s">
        <v>7</v>
      </c>
      <c r="D13" s="56">
        <f t="shared" si="0"/>
        <v>16591</v>
      </c>
      <c r="E13" s="57">
        <f t="shared" si="1"/>
        <v>16155</v>
      </c>
      <c r="F13" s="60">
        <f t="shared" si="2"/>
        <v>32746</v>
      </c>
      <c r="G13" s="78"/>
      <c r="H13" s="74">
        <v>2327</v>
      </c>
      <c r="I13" s="74">
        <v>2162</v>
      </c>
      <c r="J13" s="74">
        <v>2056</v>
      </c>
      <c r="K13" s="74">
        <v>8525</v>
      </c>
      <c r="L13" s="74">
        <v>1521</v>
      </c>
      <c r="M13" s="75"/>
      <c r="N13" s="76">
        <v>2087</v>
      </c>
      <c r="O13" s="76">
        <v>1947</v>
      </c>
      <c r="P13" s="76">
        <v>1866</v>
      </c>
      <c r="Q13" s="76">
        <v>8765</v>
      </c>
      <c r="R13" s="76">
        <v>1490</v>
      </c>
      <c r="S13" s="75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</row>
    <row r="14" spans="1:120" x14ac:dyDescent="0.25">
      <c r="A14" t="s">
        <v>8</v>
      </c>
      <c r="B14" s="80">
        <f t="shared" si="3"/>
        <v>7</v>
      </c>
      <c r="C14" s="59" t="s">
        <v>8</v>
      </c>
      <c r="D14" s="56">
        <f t="shared" si="0"/>
        <v>16486</v>
      </c>
      <c r="E14" s="57">
        <f t="shared" si="1"/>
        <v>17544</v>
      </c>
      <c r="F14" s="60">
        <f t="shared" si="2"/>
        <v>34030</v>
      </c>
      <c r="G14" s="78"/>
      <c r="H14" s="74">
        <v>2312</v>
      </c>
      <c r="I14" s="74">
        <v>2149</v>
      </c>
      <c r="J14" s="74">
        <v>2043</v>
      </c>
      <c r="K14" s="74">
        <v>8471</v>
      </c>
      <c r="L14" s="74">
        <v>1511</v>
      </c>
      <c r="M14" s="75"/>
      <c r="N14" s="76">
        <v>2267</v>
      </c>
      <c r="O14" s="76">
        <v>2114</v>
      </c>
      <c r="P14" s="76">
        <v>2026</v>
      </c>
      <c r="Q14" s="76">
        <v>9519</v>
      </c>
      <c r="R14" s="76">
        <v>1618</v>
      </c>
      <c r="S14" s="75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</row>
    <row r="15" spans="1:120" x14ac:dyDescent="0.25">
      <c r="A15" t="s">
        <v>9</v>
      </c>
      <c r="B15" s="80">
        <f t="shared" si="3"/>
        <v>8</v>
      </c>
      <c r="C15" s="59" t="s">
        <v>9</v>
      </c>
      <c r="D15" s="56">
        <f t="shared" si="0"/>
        <v>6087</v>
      </c>
      <c r="E15" s="57">
        <f t="shared" si="1"/>
        <v>6623</v>
      </c>
      <c r="F15" s="60">
        <f t="shared" si="2"/>
        <v>12710</v>
      </c>
      <c r="G15" s="78"/>
      <c r="H15" s="74">
        <v>854</v>
      </c>
      <c r="I15" s="74">
        <v>793</v>
      </c>
      <c r="J15" s="74">
        <v>754</v>
      </c>
      <c r="K15" s="74">
        <v>3128</v>
      </c>
      <c r="L15" s="74">
        <v>558</v>
      </c>
      <c r="M15" s="75"/>
      <c r="N15" s="76">
        <v>855</v>
      </c>
      <c r="O15" s="76">
        <v>798</v>
      </c>
      <c r="P15" s="76">
        <v>765</v>
      </c>
      <c r="Q15" s="76">
        <v>3594</v>
      </c>
      <c r="R15" s="76">
        <v>611</v>
      </c>
      <c r="S15" s="75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</row>
    <row r="16" spans="1:120" x14ac:dyDescent="0.25">
      <c r="A16" t="s">
        <v>10</v>
      </c>
      <c r="B16" s="80">
        <f t="shared" si="3"/>
        <v>9</v>
      </c>
      <c r="C16" s="59" t="s">
        <v>10</v>
      </c>
      <c r="D16" s="56">
        <f t="shared" si="0"/>
        <v>18111</v>
      </c>
      <c r="E16" s="57">
        <f t="shared" si="1"/>
        <v>18232</v>
      </c>
      <c r="F16" s="60">
        <f t="shared" si="2"/>
        <v>36343</v>
      </c>
      <c r="G16" s="78"/>
      <c r="H16" s="74">
        <v>2540</v>
      </c>
      <c r="I16" s="74">
        <v>2360</v>
      </c>
      <c r="J16" s="74">
        <v>2245</v>
      </c>
      <c r="K16" s="74">
        <v>9306</v>
      </c>
      <c r="L16" s="74">
        <v>1660</v>
      </c>
      <c r="M16" s="75"/>
      <c r="N16" s="76">
        <v>2355</v>
      </c>
      <c r="O16" s="76">
        <v>2197</v>
      </c>
      <c r="P16" s="76">
        <v>2106</v>
      </c>
      <c r="Q16" s="76">
        <v>9892</v>
      </c>
      <c r="R16" s="76">
        <v>1682</v>
      </c>
      <c r="S16" s="75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</row>
    <row r="17" spans="1:97" x14ac:dyDescent="0.25">
      <c r="A17" t="s">
        <v>11</v>
      </c>
      <c r="B17" s="80">
        <f t="shared" si="3"/>
        <v>10</v>
      </c>
      <c r="C17" s="59" t="s">
        <v>11</v>
      </c>
      <c r="D17" s="56">
        <f t="shared" si="0"/>
        <v>21267</v>
      </c>
      <c r="E17" s="57">
        <f t="shared" si="1"/>
        <v>22865</v>
      </c>
      <c r="F17" s="60">
        <f t="shared" si="2"/>
        <v>44132</v>
      </c>
      <c r="G17" s="78"/>
      <c r="H17" s="74">
        <v>2983</v>
      </c>
      <c r="I17" s="74">
        <v>2772</v>
      </c>
      <c r="J17" s="74">
        <v>2636</v>
      </c>
      <c r="K17" s="74">
        <v>10927</v>
      </c>
      <c r="L17" s="74">
        <v>1949</v>
      </c>
      <c r="M17" s="75"/>
      <c r="N17" s="76">
        <v>2954</v>
      </c>
      <c r="O17" s="76">
        <v>2756</v>
      </c>
      <c r="P17" s="76">
        <v>2641</v>
      </c>
      <c r="Q17" s="76">
        <v>12405</v>
      </c>
      <c r="R17" s="76">
        <v>2109</v>
      </c>
      <c r="S17" s="75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</row>
    <row r="18" spans="1:97" x14ac:dyDescent="0.25">
      <c r="A18" t="s">
        <v>12</v>
      </c>
      <c r="B18" s="80">
        <f t="shared" si="3"/>
        <v>11</v>
      </c>
      <c r="C18" s="59" t="s">
        <v>12</v>
      </c>
      <c r="D18" s="56">
        <f t="shared" si="0"/>
        <v>3755</v>
      </c>
      <c r="E18" s="57">
        <f t="shared" si="1"/>
        <v>3787</v>
      </c>
      <c r="F18" s="60">
        <f t="shared" si="2"/>
        <v>7542</v>
      </c>
      <c r="G18" s="78"/>
      <c r="H18" s="74">
        <v>527</v>
      </c>
      <c r="I18" s="74">
        <v>489</v>
      </c>
      <c r="J18" s="74">
        <v>465</v>
      </c>
      <c r="K18" s="74">
        <v>1930</v>
      </c>
      <c r="L18" s="74">
        <v>344</v>
      </c>
      <c r="M18" s="75"/>
      <c r="N18" s="76">
        <v>489</v>
      </c>
      <c r="O18" s="76">
        <v>456</v>
      </c>
      <c r="P18" s="76">
        <v>437</v>
      </c>
      <c r="Q18" s="76">
        <v>2056</v>
      </c>
      <c r="R18" s="76">
        <v>349</v>
      </c>
      <c r="S18" s="75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</row>
    <row r="19" spans="1:97" x14ac:dyDescent="0.25">
      <c r="A19" t="s">
        <v>13</v>
      </c>
      <c r="B19" s="80">
        <f t="shared" si="3"/>
        <v>12</v>
      </c>
      <c r="C19" s="59" t="s">
        <v>13</v>
      </c>
      <c r="D19" s="56">
        <f t="shared" si="0"/>
        <v>10415</v>
      </c>
      <c r="E19" s="57">
        <f t="shared" si="1"/>
        <v>10650</v>
      </c>
      <c r="F19" s="60">
        <f t="shared" si="2"/>
        <v>21065</v>
      </c>
      <c r="G19" s="78"/>
      <c r="H19" s="74">
        <v>1461</v>
      </c>
      <c r="I19" s="74">
        <v>1357</v>
      </c>
      <c r="J19" s="74">
        <v>1291</v>
      </c>
      <c r="K19" s="74">
        <v>5352</v>
      </c>
      <c r="L19" s="74">
        <v>954</v>
      </c>
      <c r="M19" s="75"/>
      <c r="N19" s="76">
        <v>1376</v>
      </c>
      <c r="O19" s="76">
        <v>1283</v>
      </c>
      <c r="P19" s="76">
        <v>1230</v>
      </c>
      <c r="Q19" s="76">
        <v>5779</v>
      </c>
      <c r="R19" s="76">
        <v>982</v>
      </c>
      <c r="S19" s="75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</row>
    <row r="20" spans="1:97" x14ac:dyDescent="0.25">
      <c r="A20" t="s">
        <v>14</v>
      </c>
      <c r="B20" s="80">
        <f t="shared" si="3"/>
        <v>13</v>
      </c>
      <c r="C20" s="59" t="s">
        <v>14</v>
      </c>
      <c r="D20" s="56">
        <f t="shared" si="0"/>
        <v>13516</v>
      </c>
      <c r="E20" s="57">
        <f t="shared" si="1"/>
        <v>13352</v>
      </c>
      <c r="F20" s="60">
        <f t="shared" si="2"/>
        <v>26868</v>
      </c>
      <c r="G20" s="78"/>
      <c r="H20" s="74">
        <v>1896</v>
      </c>
      <c r="I20" s="74">
        <v>1761</v>
      </c>
      <c r="J20" s="74">
        <v>1675</v>
      </c>
      <c r="K20" s="74">
        <v>6945</v>
      </c>
      <c r="L20" s="74">
        <v>1239</v>
      </c>
      <c r="M20" s="75"/>
      <c r="N20" s="76">
        <v>1725</v>
      </c>
      <c r="O20" s="76">
        <v>1609</v>
      </c>
      <c r="P20" s="76">
        <v>1542</v>
      </c>
      <c r="Q20" s="76">
        <v>7244</v>
      </c>
      <c r="R20" s="76">
        <v>1232</v>
      </c>
      <c r="S20" s="75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</row>
    <row r="21" spans="1:97" x14ac:dyDescent="0.25">
      <c r="A21" t="s">
        <v>15</v>
      </c>
      <c r="B21" s="80">
        <f t="shared" si="3"/>
        <v>14</v>
      </c>
      <c r="C21" s="59" t="s">
        <v>15</v>
      </c>
      <c r="D21" s="56">
        <f t="shared" si="0"/>
        <v>38389</v>
      </c>
      <c r="E21" s="57">
        <f t="shared" si="1"/>
        <v>38933</v>
      </c>
      <c r="F21" s="60">
        <f t="shared" si="2"/>
        <v>77322</v>
      </c>
      <c r="G21" s="78"/>
      <c r="H21" s="74">
        <v>5384</v>
      </c>
      <c r="I21" s="74">
        <v>5003</v>
      </c>
      <c r="J21" s="74">
        <v>4758</v>
      </c>
      <c r="K21" s="74">
        <v>19725</v>
      </c>
      <c r="L21" s="74">
        <v>3519</v>
      </c>
      <c r="M21" s="75"/>
      <c r="N21" s="76">
        <v>5030</v>
      </c>
      <c r="O21" s="76">
        <v>4692</v>
      </c>
      <c r="P21" s="76">
        <v>4497</v>
      </c>
      <c r="Q21" s="76">
        <v>21122</v>
      </c>
      <c r="R21" s="76">
        <v>3592</v>
      </c>
      <c r="S21" s="75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</row>
    <row r="22" spans="1:97" x14ac:dyDescent="0.25">
      <c r="A22" t="s">
        <v>16</v>
      </c>
      <c r="B22" s="80">
        <f t="shared" si="3"/>
        <v>15</v>
      </c>
      <c r="C22" s="59" t="s">
        <v>16</v>
      </c>
      <c r="D22" s="56">
        <f t="shared" si="0"/>
        <v>21146</v>
      </c>
      <c r="E22" s="57">
        <f t="shared" si="1"/>
        <v>21632</v>
      </c>
      <c r="F22" s="60">
        <f t="shared" si="2"/>
        <v>42778</v>
      </c>
      <c r="G22" s="78"/>
      <c r="H22" s="74">
        <v>2966</v>
      </c>
      <c r="I22" s="74">
        <v>2756</v>
      </c>
      <c r="J22" s="74">
        <v>2621</v>
      </c>
      <c r="K22" s="74">
        <v>10865</v>
      </c>
      <c r="L22" s="74">
        <v>1938</v>
      </c>
      <c r="M22" s="75"/>
      <c r="N22" s="76">
        <v>2795</v>
      </c>
      <c r="O22" s="76">
        <v>2607</v>
      </c>
      <c r="P22" s="76">
        <v>2498</v>
      </c>
      <c r="Q22" s="76">
        <v>11736</v>
      </c>
      <c r="R22" s="76">
        <v>1996</v>
      </c>
      <c r="S22" s="75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</row>
    <row r="23" spans="1:97" x14ac:dyDescent="0.25">
      <c r="A23" t="s">
        <v>17</v>
      </c>
      <c r="B23" s="80">
        <f t="shared" si="3"/>
        <v>16</v>
      </c>
      <c r="C23" s="59" t="s">
        <v>17</v>
      </c>
      <c r="D23" s="56">
        <f t="shared" si="0"/>
        <v>28136</v>
      </c>
      <c r="E23" s="57">
        <f t="shared" si="1"/>
        <v>29716</v>
      </c>
      <c r="F23" s="60">
        <f t="shared" si="2"/>
        <v>57852</v>
      </c>
      <c r="G23" s="78"/>
      <c r="H23" s="74">
        <v>3946</v>
      </c>
      <c r="I23" s="74">
        <v>3667</v>
      </c>
      <c r="J23" s="74">
        <v>3487</v>
      </c>
      <c r="K23" s="74">
        <v>14457</v>
      </c>
      <c r="L23" s="74">
        <v>2579</v>
      </c>
      <c r="M23" s="75"/>
      <c r="N23" s="76">
        <v>3839</v>
      </c>
      <c r="O23" s="76">
        <v>3581</v>
      </c>
      <c r="P23" s="76">
        <v>3432</v>
      </c>
      <c r="Q23" s="76">
        <v>16122</v>
      </c>
      <c r="R23" s="76">
        <v>2742</v>
      </c>
      <c r="S23" s="75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</row>
    <row r="24" spans="1:97" x14ac:dyDescent="0.25">
      <c r="A24" t="s">
        <v>279</v>
      </c>
      <c r="B24" s="80">
        <f t="shared" si="3"/>
        <v>17</v>
      </c>
      <c r="C24" s="59" t="s">
        <v>279</v>
      </c>
      <c r="D24" s="56">
        <f t="shared" si="0"/>
        <v>2608</v>
      </c>
      <c r="E24" s="57">
        <f t="shared" si="1"/>
        <v>2338</v>
      </c>
      <c r="F24" s="60">
        <f t="shared" si="2"/>
        <v>4946</v>
      </c>
      <c r="G24" s="78"/>
      <c r="H24" s="74">
        <v>366</v>
      </c>
      <c r="I24" s="74">
        <v>340</v>
      </c>
      <c r="J24" s="74">
        <v>323</v>
      </c>
      <c r="K24" s="74">
        <v>1340</v>
      </c>
      <c r="L24" s="74">
        <v>239</v>
      </c>
      <c r="M24" s="75"/>
      <c r="N24" s="76">
        <v>302</v>
      </c>
      <c r="O24" s="76">
        <v>282</v>
      </c>
      <c r="P24" s="76">
        <v>270</v>
      </c>
      <c r="Q24" s="76">
        <v>1269</v>
      </c>
      <c r="R24" s="76">
        <v>215</v>
      </c>
      <c r="S24" s="75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</row>
    <row r="25" spans="1:97" x14ac:dyDescent="0.25">
      <c r="A25" t="s">
        <v>18</v>
      </c>
      <c r="B25" s="80">
        <f t="shared" si="3"/>
        <v>18</v>
      </c>
      <c r="C25" s="59" t="s">
        <v>18</v>
      </c>
      <c r="D25" s="56">
        <f t="shared" si="0"/>
        <v>9650</v>
      </c>
      <c r="E25" s="57">
        <f t="shared" si="1"/>
        <v>9385</v>
      </c>
      <c r="F25" s="60">
        <f t="shared" si="2"/>
        <v>19035</v>
      </c>
      <c r="G25" s="78"/>
      <c r="H25" s="74">
        <v>1353</v>
      </c>
      <c r="I25" s="74">
        <v>1258</v>
      </c>
      <c r="J25" s="74">
        <v>1196</v>
      </c>
      <c r="K25" s="74">
        <v>4959</v>
      </c>
      <c r="L25" s="74">
        <v>884</v>
      </c>
      <c r="M25" s="75"/>
      <c r="N25" s="76">
        <v>1212</v>
      </c>
      <c r="O25" s="76">
        <v>1131</v>
      </c>
      <c r="P25" s="76">
        <v>1084</v>
      </c>
      <c r="Q25" s="76">
        <v>5092</v>
      </c>
      <c r="R25" s="76">
        <v>866</v>
      </c>
      <c r="S25" s="75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</row>
    <row r="26" spans="1:97" x14ac:dyDescent="0.25">
      <c r="A26" t="s">
        <v>19</v>
      </c>
      <c r="B26" s="80">
        <f t="shared" si="3"/>
        <v>19</v>
      </c>
      <c r="C26" s="59" t="s">
        <v>19</v>
      </c>
      <c r="D26" s="56">
        <f t="shared" si="0"/>
        <v>12505</v>
      </c>
      <c r="E26" s="57">
        <f t="shared" si="1"/>
        <v>12689</v>
      </c>
      <c r="F26" s="60">
        <f t="shared" si="2"/>
        <v>25194</v>
      </c>
      <c r="G26" s="78"/>
      <c r="H26" s="74">
        <v>1754</v>
      </c>
      <c r="I26" s="74">
        <v>1630</v>
      </c>
      <c r="J26" s="74">
        <v>1550</v>
      </c>
      <c r="K26" s="74">
        <v>6425</v>
      </c>
      <c r="L26" s="74">
        <v>1146</v>
      </c>
      <c r="M26" s="75"/>
      <c r="N26" s="76">
        <v>1639</v>
      </c>
      <c r="O26" s="76">
        <v>1529</v>
      </c>
      <c r="P26" s="76">
        <v>1465</v>
      </c>
      <c r="Q26" s="76">
        <v>6885</v>
      </c>
      <c r="R26" s="76">
        <v>1171</v>
      </c>
      <c r="S26" s="75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</row>
    <row r="27" spans="1:97" x14ac:dyDescent="0.25">
      <c r="A27" t="s">
        <v>20</v>
      </c>
      <c r="B27" s="80">
        <f t="shared" si="3"/>
        <v>20</v>
      </c>
      <c r="C27" s="59" t="s">
        <v>20</v>
      </c>
      <c r="D27" s="56">
        <f t="shared" si="0"/>
        <v>53517</v>
      </c>
      <c r="E27" s="57">
        <f t="shared" si="1"/>
        <v>61900</v>
      </c>
      <c r="F27" s="60">
        <f t="shared" si="2"/>
        <v>115417</v>
      </c>
      <c r="G27" s="78"/>
      <c r="H27" s="74">
        <v>7506</v>
      </c>
      <c r="I27" s="74">
        <v>6975</v>
      </c>
      <c r="J27" s="74">
        <v>6633</v>
      </c>
      <c r="K27" s="74">
        <v>27497</v>
      </c>
      <c r="L27" s="74">
        <v>4906</v>
      </c>
      <c r="M27" s="75"/>
      <c r="N27" s="76">
        <v>7997</v>
      </c>
      <c r="O27" s="76">
        <v>7460</v>
      </c>
      <c r="P27" s="76">
        <v>7150</v>
      </c>
      <c r="Q27" s="76">
        <v>33582</v>
      </c>
      <c r="R27" s="76">
        <v>5711</v>
      </c>
      <c r="S27" s="75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</row>
    <row r="28" spans="1:97" x14ac:dyDescent="0.25">
      <c r="A28" t="s">
        <v>21</v>
      </c>
      <c r="B28" s="80">
        <f t="shared" si="3"/>
        <v>21</v>
      </c>
      <c r="C28" s="59" t="s">
        <v>21</v>
      </c>
      <c r="D28" s="56">
        <f t="shared" si="0"/>
        <v>7700</v>
      </c>
      <c r="E28" s="57">
        <f t="shared" si="1"/>
        <v>7852</v>
      </c>
      <c r="F28" s="60">
        <f t="shared" si="2"/>
        <v>15552</v>
      </c>
      <c r="G28" s="78"/>
      <c r="H28" s="74">
        <v>1080</v>
      </c>
      <c r="I28" s="74">
        <v>1003</v>
      </c>
      <c r="J28" s="74">
        <v>954</v>
      </c>
      <c r="K28" s="74">
        <v>3957</v>
      </c>
      <c r="L28" s="74">
        <v>706</v>
      </c>
      <c r="M28" s="75"/>
      <c r="N28" s="76">
        <v>1014</v>
      </c>
      <c r="O28" s="76">
        <v>946</v>
      </c>
      <c r="P28" s="76">
        <v>907</v>
      </c>
      <c r="Q28" s="76">
        <v>4261</v>
      </c>
      <c r="R28" s="76">
        <v>724</v>
      </c>
      <c r="S28" s="75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</row>
    <row r="29" spans="1:97" x14ac:dyDescent="0.25">
      <c r="A29" t="s">
        <v>22</v>
      </c>
      <c r="B29" s="80">
        <f t="shared" si="3"/>
        <v>22</v>
      </c>
      <c r="C29" s="59" t="s">
        <v>22</v>
      </c>
      <c r="D29" s="56">
        <f t="shared" si="0"/>
        <v>3831</v>
      </c>
      <c r="E29" s="57">
        <f t="shared" si="1"/>
        <v>3924</v>
      </c>
      <c r="F29" s="60">
        <f t="shared" si="2"/>
        <v>7755</v>
      </c>
      <c r="G29" s="78"/>
      <c r="H29" s="74">
        <v>537</v>
      </c>
      <c r="I29" s="74">
        <v>499</v>
      </c>
      <c r="J29" s="74">
        <v>475</v>
      </c>
      <c r="K29" s="74">
        <v>1969</v>
      </c>
      <c r="L29" s="74">
        <v>351</v>
      </c>
      <c r="M29" s="75"/>
      <c r="N29" s="76">
        <v>507</v>
      </c>
      <c r="O29" s="76">
        <v>473</v>
      </c>
      <c r="P29" s="76">
        <v>453</v>
      </c>
      <c r="Q29" s="76">
        <v>2129</v>
      </c>
      <c r="R29" s="76">
        <v>362</v>
      </c>
      <c r="S29" s="75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</row>
    <row r="30" spans="1:97" x14ac:dyDescent="0.25">
      <c r="A30" t="s">
        <v>23</v>
      </c>
      <c r="B30" s="80">
        <f t="shared" si="3"/>
        <v>23</v>
      </c>
      <c r="C30" s="59" t="s">
        <v>23</v>
      </c>
      <c r="D30" s="56">
        <f t="shared" si="0"/>
        <v>27107</v>
      </c>
      <c r="E30" s="57">
        <f t="shared" si="1"/>
        <v>27636</v>
      </c>
      <c r="F30" s="60">
        <f t="shared" si="2"/>
        <v>54743</v>
      </c>
      <c r="G30" s="78"/>
      <c r="H30" s="74">
        <v>3802</v>
      </c>
      <c r="I30" s="74">
        <v>3533</v>
      </c>
      <c r="J30" s="74">
        <v>3360</v>
      </c>
      <c r="K30" s="74">
        <v>13927</v>
      </c>
      <c r="L30" s="74">
        <v>2485</v>
      </c>
      <c r="M30" s="75"/>
      <c r="N30" s="76">
        <v>3570</v>
      </c>
      <c r="O30" s="76">
        <v>3331</v>
      </c>
      <c r="P30" s="76">
        <v>3192</v>
      </c>
      <c r="Q30" s="76">
        <v>14993</v>
      </c>
      <c r="R30" s="76">
        <v>2550</v>
      </c>
      <c r="S30" s="75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</row>
    <row r="31" spans="1:97" x14ac:dyDescent="0.25">
      <c r="A31" t="s">
        <v>24</v>
      </c>
      <c r="B31" s="80">
        <f t="shared" si="3"/>
        <v>24</v>
      </c>
      <c r="C31" s="59" t="s">
        <v>24</v>
      </c>
      <c r="D31" s="56">
        <f t="shared" si="0"/>
        <v>64939</v>
      </c>
      <c r="E31" s="57">
        <f t="shared" si="1"/>
        <v>66473</v>
      </c>
      <c r="F31" s="60">
        <f t="shared" si="2"/>
        <v>131412</v>
      </c>
      <c r="G31" s="78"/>
      <c r="H31" s="74">
        <v>9108</v>
      </c>
      <c r="I31" s="74">
        <v>8464</v>
      </c>
      <c r="J31" s="74">
        <v>8049</v>
      </c>
      <c r="K31" s="74">
        <v>33365</v>
      </c>
      <c r="L31" s="74">
        <v>5953</v>
      </c>
      <c r="M31" s="75"/>
      <c r="N31" s="76">
        <v>8588</v>
      </c>
      <c r="O31" s="76">
        <v>8012</v>
      </c>
      <c r="P31" s="76">
        <v>7678</v>
      </c>
      <c r="Q31" s="76">
        <v>36062</v>
      </c>
      <c r="R31" s="76">
        <v>6133</v>
      </c>
      <c r="S31" s="7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</row>
    <row r="32" spans="1:97" x14ac:dyDescent="0.25">
      <c r="A32" t="s">
        <v>25</v>
      </c>
      <c r="B32" s="80">
        <f t="shared" si="3"/>
        <v>25</v>
      </c>
      <c r="C32" s="59" t="s">
        <v>25</v>
      </c>
      <c r="D32" s="56">
        <f t="shared" si="0"/>
        <v>3266</v>
      </c>
      <c r="E32" s="57">
        <f t="shared" si="1"/>
        <v>3212</v>
      </c>
      <c r="F32" s="60">
        <f t="shared" si="2"/>
        <v>6478</v>
      </c>
      <c r="G32" s="78"/>
      <c r="H32" s="74">
        <v>458</v>
      </c>
      <c r="I32" s="74">
        <v>425</v>
      </c>
      <c r="J32" s="74">
        <v>405</v>
      </c>
      <c r="K32" s="74">
        <v>1679</v>
      </c>
      <c r="L32" s="74">
        <v>299</v>
      </c>
      <c r="M32" s="75"/>
      <c r="N32" s="76">
        <v>415</v>
      </c>
      <c r="O32" s="76">
        <v>387</v>
      </c>
      <c r="P32" s="76">
        <v>371</v>
      </c>
      <c r="Q32" s="76">
        <v>1743</v>
      </c>
      <c r="R32" s="76">
        <v>296</v>
      </c>
      <c r="S32" s="75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</row>
    <row r="33" spans="1:97" x14ac:dyDescent="0.25">
      <c r="A33" t="s">
        <v>26</v>
      </c>
      <c r="B33" s="80">
        <f t="shared" si="3"/>
        <v>26</v>
      </c>
      <c r="C33" s="59" t="s">
        <v>26</v>
      </c>
      <c r="D33" s="56">
        <f t="shared" si="0"/>
        <v>3072</v>
      </c>
      <c r="E33" s="57">
        <f t="shared" si="1"/>
        <v>3052</v>
      </c>
      <c r="F33" s="60">
        <f t="shared" si="2"/>
        <v>6124</v>
      </c>
      <c r="G33" s="78"/>
      <c r="H33" s="74">
        <v>431</v>
      </c>
      <c r="I33" s="74">
        <v>400</v>
      </c>
      <c r="J33" s="74">
        <v>381</v>
      </c>
      <c r="K33" s="74">
        <v>1579</v>
      </c>
      <c r="L33" s="74">
        <v>281</v>
      </c>
      <c r="M33" s="75"/>
      <c r="N33" s="76">
        <v>394</v>
      </c>
      <c r="O33" s="76">
        <v>368</v>
      </c>
      <c r="P33" s="76">
        <v>352</v>
      </c>
      <c r="Q33" s="76">
        <v>1657</v>
      </c>
      <c r="R33" s="76">
        <v>281</v>
      </c>
      <c r="S33" s="75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</row>
    <row r="34" spans="1:97" x14ac:dyDescent="0.25">
      <c r="A34" t="s">
        <v>27</v>
      </c>
      <c r="B34" s="80">
        <f t="shared" si="3"/>
        <v>27</v>
      </c>
      <c r="C34" s="59" t="s">
        <v>27</v>
      </c>
      <c r="D34" s="56">
        <f t="shared" si="0"/>
        <v>19522</v>
      </c>
      <c r="E34" s="57">
        <f t="shared" si="1"/>
        <v>20068</v>
      </c>
      <c r="F34" s="60">
        <f t="shared" si="2"/>
        <v>39590</v>
      </c>
      <c r="G34" s="78"/>
      <c r="H34" s="74">
        <v>2738</v>
      </c>
      <c r="I34" s="74">
        <v>2544</v>
      </c>
      <c r="J34" s="74">
        <v>2420</v>
      </c>
      <c r="K34" s="74">
        <v>10031</v>
      </c>
      <c r="L34" s="74">
        <v>1789</v>
      </c>
      <c r="M34" s="75"/>
      <c r="N34" s="76">
        <v>2593</v>
      </c>
      <c r="O34" s="76">
        <v>2418</v>
      </c>
      <c r="P34" s="76">
        <v>2318</v>
      </c>
      <c r="Q34" s="76">
        <v>10888</v>
      </c>
      <c r="R34" s="76">
        <v>1851</v>
      </c>
      <c r="S34" s="75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</row>
    <row r="35" spans="1:97" x14ac:dyDescent="0.25">
      <c r="A35" t="s">
        <v>28</v>
      </c>
      <c r="B35" s="80">
        <f t="shared" si="3"/>
        <v>28</v>
      </c>
      <c r="C35" s="59" t="s">
        <v>28</v>
      </c>
      <c r="D35" s="56">
        <f t="shared" si="0"/>
        <v>76168</v>
      </c>
      <c r="E35" s="57">
        <f t="shared" si="1"/>
        <v>78372</v>
      </c>
      <c r="F35" s="60">
        <f t="shared" si="2"/>
        <v>154540</v>
      </c>
      <c r="G35" s="78"/>
      <c r="H35" s="74">
        <v>10683</v>
      </c>
      <c r="I35" s="74">
        <v>9927</v>
      </c>
      <c r="J35" s="74">
        <v>9441</v>
      </c>
      <c r="K35" s="74">
        <v>39135</v>
      </c>
      <c r="L35" s="74">
        <v>6982</v>
      </c>
      <c r="M35" s="75"/>
      <c r="N35" s="76">
        <v>10125</v>
      </c>
      <c r="O35" s="76">
        <v>9446</v>
      </c>
      <c r="P35" s="76">
        <v>9052</v>
      </c>
      <c r="Q35" s="76">
        <v>42518</v>
      </c>
      <c r="R35" s="76">
        <v>7231</v>
      </c>
      <c r="S35" s="75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</row>
    <row r="36" spans="1:97" x14ac:dyDescent="0.25">
      <c r="A36" t="s">
        <v>29</v>
      </c>
      <c r="B36" s="80">
        <f t="shared" si="3"/>
        <v>29</v>
      </c>
      <c r="C36" s="59" t="s">
        <v>29</v>
      </c>
      <c r="D36" s="56">
        <f t="shared" si="0"/>
        <v>47718</v>
      </c>
      <c r="E36" s="57">
        <f t="shared" si="1"/>
        <v>47777</v>
      </c>
      <c r="F36" s="60">
        <f t="shared" si="2"/>
        <v>95495</v>
      </c>
      <c r="G36" s="78"/>
      <c r="H36" s="74">
        <v>6693</v>
      </c>
      <c r="I36" s="74">
        <v>6219</v>
      </c>
      <c r="J36" s="74">
        <v>5914</v>
      </c>
      <c r="K36" s="74">
        <v>24518</v>
      </c>
      <c r="L36" s="74">
        <v>4374</v>
      </c>
      <c r="M36" s="75"/>
      <c r="N36" s="76">
        <v>6173</v>
      </c>
      <c r="O36" s="76">
        <v>5758</v>
      </c>
      <c r="P36" s="76">
        <v>5518</v>
      </c>
      <c r="Q36" s="76">
        <v>25920</v>
      </c>
      <c r="R36" s="76">
        <v>4408</v>
      </c>
      <c r="S36" s="75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</row>
    <row r="37" spans="1:97" x14ac:dyDescent="0.25">
      <c r="A37" t="s">
        <v>30</v>
      </c>
      <c r="B37" s="80">
        <f t="shared" si="3"/>
        <v>30</v>
      </c>
      <c r="C37" s="59" t="s">
        <v>30</v>
      </c>
      <c r="D37" s="56">
        <f t="shared" si="0"/>
        <v>5547</v>
      </c>
      <c r="E37" s="57">
        <f t="shared" si="1"/>
        <v>5618</v>
      </c>
      <c r="F37" s="60">
        <f t="shared" si="2"/>
        <v>11165</v>
      </c>
      <c r="G37" s="78"/>
      <c r="H37" s="74">
        <v>778</v>
      </c>
      <c r="I37" s="74">
        <v>723</v>
      </c>
      <c r="J37" s="74">
        <v>687</v>
      </c>
      <c r="K37" s="74">
        <v>2851</v>
      </c>
      <c r="L37" s="74">
        <v>508</v>
      </c>
      <c r="M37" s="75"/>
      <c r="N37" s="76">
        <v>726</v>
      </c>
      <c r="O37" s="76">
        <v>677</v>
      </c>
      <c r="P37" s="76">
        <v>649</v>
      </c>
      <c r="Q37" s="76">
        <v>3048</v>
      </c>
      <c r="R37" s="76">
        <v>518</v>
      </c>
      <c r="S37" s="75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</row>
    <row r="38" spans="1:97" x14ac:dyDescent="0.25">
      <c r="A38" t="s">
        <v>31</v>
      </c>
      <c r="B38" s="80">
        <f t="shared" si="3"/>
        <v>31</v>
      </c>
      <c r="C38" s="59" t="s">
        <v>31</v>
      </c>
      <c r="D38" s="56">
        <f t="shared" si="0"/>
        <v>89323</v>
      </c>
      <c r="E38" s="57">
        <f t="shared" si="1"/>
        <v>98231</v>
      </c>
      <c r="F38" s="60">
        <f t="shared" si="2"/>
        <v>187554</v>
      </c>
      <c r="G38" s="78"/>
      <c r="H38" s="74">
        <v>12528</v>
      </c>
      <c r="I38" s="74">
        <v>11652</v>
      </c>
      <c r="J38" s="74">
        <v>11082</v>
      </c>
      <c r="K38" s="74">
        <v>45862</v>
      </c>
      <c r="L38" s="74">
        <v>8199</v>
      </c>
      <c r="M38" s="75"/>
      <c r="N38" s="76">
        <v>12695</v>
      </c>
      <c r="O38" s="76">
        <v>11843</v>
      </c>
      <c r="P38" s="76">
        <v>11350</v>
      </c>
      <c r="Q38" s="76">
        <v>53275</v>
      </c>
      <c r="R38" s="76">
        <v>9068</v>
      </c>
      <c r="S38" s="75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</row>
    <row r="39" spans="1:97" x14ac:dyDescent="0.25">
      <c r="A39" t="s">
        <v>32</v>
      </c>
      <c r="B39" s="80">
        <f t="shared" si="3"/>
        <v>32</v>
      </c>
      <c r="C39" s="59" t="s">
        <v>32</v>
      </c>
      <c r="D39" s="56">
        <f t="shared" si="0"/>
        <v>11530</v>
      </c>
      <c r="E39" s="57">
        <f t="shared" si="1"/>
        <v>12025</v>
      </c>
      <c r="F39" s="60">
        <f t="shared" si="2"/>
        <v>23555</v>
      </c>
      <c r="G39" s="78"/>
      <c r="H39" s="74">
        <v>1617</v>
      </c>
      <c r="I39" s="74">
        <v>1503</v>
      </c>
      <c r="J39" s="74">
        <v>1429</v>
      </c>
      <c r="K39" s="74">
        <v>5924</v>
      </c>
      <c r="L39" s="74">
        <v>1057</v>
      </c>
      <c r="M39" s="75"/>
      <c r="N39" s="76">
        <v>1553</v>
      </c>
      <c r="O39" s="76">
        <v>1449</v>
      </c>
      <c r="P39" s="76">
        <v>1389</v>
      </c>
      <c r="Q39" s="76">
        <v>6525</v>
      </c>
      <c r="R39" s="76">
        <v>1109</v>
      </c>
      <c r="S39" s="75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</row>
    <row r="40" spans="1:97" x14ac:dyDescent="0.25">
      <c r="A40" t="s">
        <v>33</v>
      </c>
      <c r="B40" s="80">
        <f t="shared" si="3"/>
        <v>33</v>
      </c>
      <c r="C40" s="59" t="s">
        <v>33</v>
      </c>
      <c r="D40" s="56">
        <f t="shared" ref="D40:D71" si="4">SUM(H40:L40)</f>
        <v>13339</v>
      </c>
      <c r="E40" s="57">
        <f t="shared" ref="E40:E71" si="5">SUM(N40:R40)</f>
        <v>14002</v>
      </c>
      <c r="F40" s="60">
        <f t="shared" si="2"/>
        <v>27341</v>
      </c>
      <c r="G40" s="78"/>
      <c r="H40" s="74">
        <v>1871</v>
      </c>
      <c r="I40" s="74">
        <v>1738</v>
      </c>
      <c r="J40" s="74">
        <v>1653</v>
      </c>
      <c r="K40" s="74">
        <v>6854</v>
      </c>
      <c r="L40" s="74">
        <v>1223</v>
      </c>
      <c r="M40" s="75"/>
      <c r="N40" s="76">
        <v>1809</v>
      </c>
      <c r="O40" s="76">
        <v>1687</v>
      </c>
      <c r="P40" s="76">
        <v>1617</v>
      </c>
      <c r="Q40" s="76">
        <v>7597</v>
      </c>
      <c r="R40" s="76">
        <v>1292</v>
      </c>
      <c r="S40" s="75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</row>
    <row r="41" spans="1:97" x14ac:dyDescent="0.25">
      <c r="A41" t="s">
        <v>280</v>
      </c>
      <c r="B41" s="80">
        <f t="shared" si="3"/>
        <v>34</v>
      </c>
      <c r="C41" s="59" t="s">
        <v>280</v>
      </c>
      <c r="D41" s="56">
        <f t="shared" si="4"/>
        <v>6889</v>
      </c>
      <c r="E41" s="57">
        <f t="shared" si="5"/>
        <v>7233</v>
      </c>
      <c r="F41" s="60">
        <f t="shared" si="2"/>
        <v>14122</v>
      </c>
      <c r="G41" s="78"/>
      <c r="H41" s="74">
        <v>966</v>
      </c>
      <c r="I41" s="74">
        <v>898</v>
      </c>
      <c r="J41" s="74">
        <v>854</v>
      </c>
      <c r="K41" s="74">
        <v>3540</v>
      </c>
      <c r="L41" s="74">
        <v>631</v>
      </c>
      <c r="M41" s="75"/>
      <c r="N41" s="76">
        <v>934</v>
      </c>
      <c r="O41" s="76">
        <v>872</v>
      </c>
      <c r="P41" s="76">
        <v>835</v>
      </c>
      <c r="Q41" s="76">
        <v>3925</v>
      </c>
      <c r="R41" s="76">
        <v>667</v>
      </c>
      <c r="S41" s="75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</row>
    <row r="42" spans="1:97" x14ac:dyDescent="0.25">
      <c r="A42" t="s">
        <v>34</v>
      </c>
      <c r="B42" s="80">
        <f t="shared" si="3"/>
        <v>35</v>
      </c>
      <c r="C42" s="59" t="s">
        <v>34</v>
      </c>
      <c r="D42" s="56">
        <f t="shared" si="4"/>
        <v>6211</v>
      </c>
      <c r="E42" s="57">
        <f t="shared" si="5"/>
        <v>6286</v>
      </c>
      <c r="F42" s="60">
        <f t="shared" si="2"/>
        <v>12497</v>
      </c>
      <c r="G42" s="78"/>
      <c r="H42" s="74">
        <v>871</v>
      </c>
      <c r="I42" s="74">
        <v>809</v>
      </c>
      <c r="J42" s="74">
        <v>770</v>
      </c>
      <c r="K42" s="74">
        <v>3192</v>
      </c>
      <c r="L42" s="74">
        <v>569</v>
      </c>
      <c r="M42" s="75"/>
      <c r="N42" s="76">
        <v>812</v>
      </c>
      <c r="O42" s="76">
        <v>757</v>
      </c>
      <c r="P42" s="76">
        <v>726</v>
      </c>
      <c r="Q42" s="76">
        <v>3411</v>
      </c>
      <c r="R42" s="76">
        <v>580</v>
      </c>
      <c r="S42" s="75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</row>
    <row r="43" spans="1:97" x14ac:dyDescent="0.25">
      <c r="A43" t="s">
        <v>281</v>
      </c>
      <c r="B43" s="80">
        <f t="shared" si="3"/>
        <v>36</v>
      </c>
      <c r="C43" s="59" t="s">
        <v>281</v>
      </c>
      <c r="D43" s="56">
        <f t="shared" si="4"/>
        <v>4138</v>
      </c>
      <c r="E43" s="57">
        <f t="shared" si="5"/>
        <v>4269</v>
      </c>
      <c r="F43" s="60">
        <f t="shared" si="2"/>
        <v>8407</v>
      </c>
      <c r="G43" s="78"/>
      <c r="H43" s="74">
        <v>580</v>
      </c>
      <c r="I43" s="74">
        <v>539</v>
      </c>
      <c r="J43" s="74">
        <v>513</v>
      </c>
      <c r="K43" s="74">
        <v>2127</v>
      </c>
      <c r="L43" s="74">
        <v>379</v>
      </c>
      <c r="M43" s="75"/>
      <c r="N43" s="76">
        <v>551</v>
      </c>
      <c r="O43" s="76">
        <v>514</v>
      </c>
      <c r="P43" s="76">
        <v>493</v>
      </c>
      <c r="Q43" s="76">
        <v>2317</v>
      </c>
      <c r="R43" s="76">
        <v>394</v>
      </c>
      <c r="S43" s="75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</row>
    <row r="44" spans="1:97" x14ac:dyDescent="0.25">
      <c r="A44" t="s">
        <v>35</v>
      </c>
      <c r="B44" s="80">
        <f t="shared" si="3"/>
        <v>37</v>
      </c>
      <c r="C44" s="59" t="s">
        <v>35</v>
      </c>
      <c r="D44" s="56">
        <f t="shared" si="4"/>
        <v>15380</v>
      </c>
      <c r="E44" s="57">
        <f t="shared" si="5"/>
        <v>15873</v>
      </c>
      <c r="F44" s="60">
        <f t="shared" si="2"/>
        <v>31253</v>
      </c>
      <c r="G44" s="78"/>
      <c r="H44" s="74">
        <v>2157</v>
      </c>
      <c r="I44" s="74">
        <v>2004</v>
      </c>
      <c r="J44" s="74">
        <v>1906</v>
      </c>
      <c r="K44" s="74">
        <v>7903</v>
      </c>
      <c r="L44" s="74">
        <v>1410</v>
      </c>
      <c r="M44" s="75"/>
      <c r="N44" s="76">
        <v>2051</v>
      </c>
      <c r="O44" s="76">
        <v>1913</v>
      </c>
      <c r="P44" s="76">
        <v>1833</v>
      </c>
      <c r="Q44" s="76">
        <v>8612</v>
      </c>
      <c r="R44" s="76">
        <v>1464</v>
      </c>
      <c r="S44" s="75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</row>
    <row r="45" spans="1:97" x14ac:dyDescent="0.25">
      <c r="A45" t="s">
        <v>36</v>
      </c>
      <c r="B45" s="80">
        <f t="shared" si="3"/>
        <v>38</v>
      </c>
      <c r="C45" s="59" t="s">
        <v>36</v>
      </c>
      <c r="D45" s="56">
        <f t="shared" si="4"/>
        <v>3697</v>
      </c>
      <c r="E45" s="57">
        <f t="shared" si="5"/>
        <v>3661</v>
      </c>
      <c r="F45" s="60">
        <f t="shared" si="2"/>
        <v>7358</v>
      </c>
      <c r="G45" s="78"/>
      <c r="H45" s="74">
        <v>518</v>
      </c>
      <c r="I45" s="74">
        <v>482</v>
      </c>
      <c r="J45" s="74">
        <v>458</v>
      </c>
      <c r="K45" s="74">
        <v>1900</v>
      </c>
      <c r="L45" s="74">
        <v>339</v>
      </c>
      <c r="M45" s="75"/>
      <c r="N45" s="76">
        <v>473</v>
      </c>
      <c r="O45" s="76">
        <v>441</v>
      </c>
      <c r="P45" s="76">
        <v>423</v>
      </c>
      <c r="Q45" s="76">
        <v>1987</v>
      </c>
      <c r="R45" s="76">
        <v>337</v>
      </c>
      <c r="S45" s="75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</row>
    <row r="46" spans="1:97" x14ac:dyDescent="0.25">
      <c r="A46" t="s">
        <v>37</v>
      </c>
      <c r="B46" s="80">
        <f t="shared" si="3"/>
        <v>39</v>
      </c>
      <c r="C46" s="59" t="s">
        <v>37</v>
      </c>
      <c r="D46" s="56">
        <f t="shared" si="4"/>
        <v>44518</v>
      </c>
      <c r="E46" s="57">
        <f t="shared" si="5"/>
        <v>47910</v>
      </c>
      <c r="F46" s="60">
        <f t="shared" si="2"/>
        <v>92428</v>
      </c>
      <c r="G46" s="78"/>
      <c r="H46" s="74">
        <v>6244</v>
      </c>
      <c r="I46" s="74">
        <v>5802</v>
      </c>
      <c r="J46" s="74">
        <v>5518</v>
      </c>
      <c r="K46" s="74">
        <v>22873</v>
      </c>
      <c r="L46" s="74">
        <v>4081</v>
      </c>
      <c r="M46" s="75"/>
      <c r="N46" s="76">
        <v>6190</v>
      </c>
      <c r="O46" s="76">
        <v>5774</v>
      </c>
      <c r="P46" s="76">
        <v>5534</v>
      </c>
      <c r="Q46" s="76">
        <v>25992</v>
      </c>
      <c r="R46" s="76">
        <v>4420</v>
      </c>
      <c r="S46" s="75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</row>
    <row r="47" spans="1:97" x14ac:dyDescent="0.25">
      <c r="A47" t="s">
        <v>38</v>
      </c>
      <c r="B47" s="80">
        <f t="shared" si="3"/>
        <v>40</v>
      </c>
      <c r="C47" s="59" t="s">
        <v>38</v>
      </c>
      <c r="D47" s="56">
        <f t="shared" si="4"/>
        <v>7483</v>
      </c>
      <c r="E47" s="57">
        <f t="shared" si="5"/>
        <v>7873</v>
      </c>
      <c r="F47" s="60">
        <f t="shared" si="2"/>
        <v>15356</v>
      </c>
      <c r="G47" s="78"/>
      <c r="H47" s="74">
        <v>1049</v>
      </c>
      <c r="I47" s="74">
        <v>975</v>
      </c>
      <c r="J47" s="74">
        <v>927</v>
      </c>
      <c r="K47" s="74">
        <v>3846</v>
      </c>
      <c r="L47" s="74">
        <v>686</v>
      </c>
      <c r="M47" s="75"/>
      <c r="N47" s="76">
        <v>1017</v>
      </c>
      <c r="O47" s="76">
        <v>949</v>
      </c>
      <c r="P47" s="76">
        <v>909</v>
      </c>
      <c r="Q47" s="76">
        <v>4272</v>
      </c>
      <c r="R47" s="76">
        <v>726</v>
      </c>
      <c r="S47" s="75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</row>
    <row r="48" spans="1:97" x14ac:dyDescent="0.25">
      <c r="A48" t="s">
        <v>282</v>
      </c>
      <c r="B48" s="80">
        <f t="shared" si="3"/>
        <v>41</v>
      </c>
      <c r="C48" s="59" t="s">
        <v>282</v>
      </c>
      <c r="D48" s="56">
        <f t="shared" si="4"/>
        <v>6340</v>
      </c>
      <c r="E48" s="57">
        <f t="shared" si="5"/>
        <v>6102</v>
      </c>
      <c r="F48" s="60">
        <f t="shared" si="2"/>
        <v>12442</v>
      </c>
      <c r="G48" s="78"/>
      <c r="H48" s="74">
        <v>889</v>
      </c>
      <c r="I48" s="74">
        <v>826</v>
      </c>
      <c r="J48" s="74">
        <v>786</v>
      </c>
      <c r="K48" s="74">
        <v>3258</v>
      </c>
      <c r="L48" s="74">
        <v>581</v>
      </c>
      <c r="M48" s="75"/>
      <c r="N48" s="76">
        <v>788</v>
      </c>
      <c r="O48" s="76">
        <v>735</v>
      </c>
      <c r="P48" s="76">
        <v>705</v>
      </c>
      <c r="Q48" s="76">
        <v>3311</v>
      </c>
      <c r="R48" s="76">
        <v>563</v>
      </c>
      <c r="S48" s="75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</row>
    <row r="49" spans="1:97" x14ac:dyDescent="0.25">
      <c r="A49" t="s">
        <v>39</v>
      </c>
      <c r="B49" s="80">
        <f t="shared" si="3"/>
        <v>42</v>
      </c>
      <c r="C49" s="59" t="s">
        <v>39</v>
      </c>
      <c r="D49" s="56">
        <f t="shared" si="4"/>
        <v>18781</v>
      </c>
      <c r="E49" s="57">
        <f t="shared" si="5"/>
        <v>19837</v>
      </c>
      <c r="F49" s="60">
        <f t="shared" si="2"/>
        <v>38618</v>
      </c>
      <c r="G49" s="78"/>
      <c r="H49" s="74">
        <v>2634</v>
      </c>
      <c r="I49" s="74">
        <v>2448</v>
      </c>
      <c r="J49" s="74">
        <v>2328</v>
      </c>
      <c r="K49" s="74">
        <v>9650</v>
      </c>
      <c r="L49" s="74">
        <v>1721</v>
      </c>
      <c r="M49" s="75"/>
      <c r="N49" s="76">
        <v>2563</v>
      </c>
      <c r="O49" s="76">
        <v>2391</v>
      </c>
      <c r="P49" s="76">
        <v>2291</v>
      </c>
      <c r="Q49" s="76">
        <v>10762</v>
      </c>
      <c r="R49" s="76">
        <v>1830</v>
      </c>
      <c r="S49" s="75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</row>
    <row r="50" spans="1:97" x14ac:dyDescent="0.25">
      <c r="A50" t="s">
        <v>40</v>
      </c>
      <c r="B50" s="80">
        <f t="shared" si="3"/>
        <v>43</v>
      </c>
      <c r="C50" s="59" t="s">
        <v>40</v>
      </c>
      <c r="D50" s="56">
        <f t="shared" si="4"/>
        <v>16265</v>
      </c>
      <c r="E50" s="57">
        <f t="shared" si="5"/>
        <v>15958</v>
      </c>
      <c r="F50" s="60">
        <f t="shared" si="2"/>
        <v>32223</v>
      </c>
      <c r="G50" s="78"/>
      <c r="H50" s="74">
        <v>2281</v>
      </c>
      <c r="I50" s="74">
        <v>2120</v>
      </c>
      <c r="J50" s="74">
        <v>2016</v>
      </c>
      <c r="K50" s="74">
        <v>8357</v>
      </c>
      <c r="L50" s="74">
        <v>1491</v>
      </c>
      <c r="M50" s="75"/>
      <c r="N50" s="76">
        <v>2062</v>
      </c>
      <c r="O50" s="76">
        <v>1923</v>
      </c>
      <c r="P50" s="76">
        <v>1843</v>
      </c>
      <c r="Q50" s="76">
        <v>8658</v>
      </c>
      <c r="R50" s="76">
        <v>1472</v>
      </c>
      <c r="S50" s="75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</row>
    <row r="51" spans="1:97" x14ac:dyDescent="0.25">
      <c r="A51" t="s">
        <v>41</v>
      </c>
      <c r="B51" s="80">
        <f t="shared" si="3"/>
        <v>44</v>
      </c>
      <c r="C51" s="59" t="s">
        <v>41</v>
      </c>
      <c r="D51" s="56">
        <f t="shared" si="4"/>
        <v>11420</v>
      </c>
      <c r="E51" s="57">
        <f t="shared" si="5"/>
        <v>11862</v>
      </c>
      <c r="F51" s="60">
        <f t="shared" si="2"/>
        <v>23282</v>
      </c>
      <c r="G51" s="78"/>
      <c r="H51" s="74">
        <v>1602</v>
      </c>
      <c r="I51" s="74">
        <v>1488</v>
      </c>
      <c r="J51" s="74">
        <v>1415</v>
      </c>
      <c r="K51" s="74">
        <v>5868</v>
      </c>
      <c r="L51" s="74">
        <v>1047</v>
      </c>
      <c r="M51" s="75"/>
      <c r="N51" s="76">
        <v>1532</v>
      </c>
      <c r="O51" s="76">
        <v>1430</v>
      </c>
      <c r="P51" s="76">
        <v>1370</v>
      </c>
      <c r="Q51" s="76">
        <v>6436</v>
      </c>
      <c r="R51" s="76">
        <v>1094</v>
      </c>
      <c r="S51" s="75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</row>
    <row r="52" spans="1:97" x14ac:dyDescent="0.25">
      <c r="A52" t="s">
        <v>42</v>
      </c>
      <c r="B52" s="80">
        <f t="shared" si="3"/>
        <v>45</v>
      </c>
      <c r="C52" s="59" t="s">
        <v>42</v>
      </c>
      <c r="D52" s="56">
        <f t="shared" si="4"/>
        <v>26568</v>
      </c>
      <c r="E52" s="57">
        <f t="shared" si="5"/>
        <v>28701</v>
      </c>
      <c r="F52" s="60">
        <f t="shared" si="2"/>
        <v>55269</v>
      </c>
      <c r="G52" s="78"/>
      <c r="H52" s="74">
        <v>3726</v>
      </c>
      <c r="I52" s="74">
        <v>3463</v>
      </c>
      <c r="J52" s="74">
        <v>3293</v>
      </c>
      <c r="K52" s="74">
        <v>13651</v>
      </c>
      <c r="L52" s="74">
        <v>2435</v>
      </c>
      <c r="M52" s="75"/>
      <c r="N52" s="76">
        <v>3708</v>
      </c>
      <c r="O52" s="76">
        <v>3459</v>
      </c>
      <c r="P52" s="76">
        <v>3315</v>
      </c>
      <c r="Q52" s="76">
        <v>15571</v>
      </c>
      <c r="R52" s="76">
        <v>2648</v>
      </c>
      <c r="S52" s="75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</row>
    <row r="53" spans="1:97" x14ac:dyDescent="0.25">
      <c r="A53" t="s">
        <v>43</v>
      </c>
      <c r="B53" s="80">
        <f t="shared" si="3"/>
        <v>46</v>
      </c>
      <c r="C53" s="59" t="s">
        <v>43</v>
      </c>
      <c r="D53" s="56">
        <f t="shared" si="4"/>
        <v>5865</v>
      </c>
      <c r="E53" s="57">
        <f t="shared" si="5"/>
        <v>6052</v>
      </c>
      <c r="F53" s="60">
        <f t="shared" si="2"/>
        <v>11917</v>
      </c>
      <c r="G53" s="78"/>
      <c r="H53" s="74">
        <v>823</v>
      </c>
      <c r="I53" s="74">
        <v>764</v>
      </c>
      <c r="J53" s="74">
        <v>727</v>
      </c>
      <c r="K53" s="74">
        <v>3014</v>
      </c>
      <c r="L53" s="74">
        <v>537</v>
      </c>
      <c r="M53" s="75"/>
      <c r="N53" s="76">
        <v>782</v>
      </c>
      <c r="O53" s="76">
        <v>729</v>
      </c>
      <c r="P53" s="76">
        <v>699</v>
      </c>
      <c r="Q53" s="76">
        <v>3284</v>
      </c>
      <c r="R53" s="76">
        <v>558</v>
      </c>
      <c r="S53" s="75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</row>
    <row r="54" spans="1:97" x14ac:dyDescent="0.25">
      <c r="A54" t="s">
        <v>44</v>
      </c>
      <c r="B54" s="80">
        <f t="shared" si="3"/>
        <v>47</v>
      </c>
      <c r="C54" s="59" t="s">
        <v>44</v>
      </c>
      <c r="D54" s="56">
        <f t="shared" si="4"/>
        <v>5749</v>
      </c>
      <c r="E54" s="57">
        <f t="shared" si="5"/>
        <v>5907</v>
      </c>
      <c r="F54" s="60">
        <f t="shared" si="2"/>
        <v>11656</v>
      </c>
      <c r="G54" s="78"/>
      <c r="H54" s="74">
        <v>806</v>
      </c>
      <c r="I54" s="74">
        <v>749</v>
      </c>
      <c r="J54" s="74">
        <v>712</v>
      </c>
      <c r="K54" s="74">
        <v>2955</v>
      </c>
      <c r="L54" s="74">
        <v>527</v>
      </c>
      <c r="M54" s="75"/>
      <c r="N54" s="76">
        <v>763</v>
      </c>
      <c r="O54" s="76">
        <v>712</v>
      </c>
      <c r="P54" s="76">
        <v>682</v>
      </c>
      <c r="Q54" s="76">
        <v>3205</v>
      </c>
      <c r="R54" s="76">
        <v>545</v>
      </c>
      <c r="S54" s="75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</row>
    <row r="55" spans="1:97" x14ac:dyDescent="0.25">
      <c r="A55" t="s">
        <v>45</v>
      </c>
      <c r="B55" s="80">
        <f t="shared" si="3"/>
        <v>48</v>
      </c>
      <c r="C55" s="59" t="s">
        <v>45</v>
      </c>
      <c r="D55" s="56">
        <f t="shared" si="4"/>
        <v>16305</v>
      </c>
      <c r="E55" s="57">
        <f t="shared" si="5"/>
        <v>16474</v>
      </c>
      <c r="F55" s="60">
        <f t="shared" si="2"/>
        <v>32779</v>
      </c>
      <c r="G55" s="78"/>
      <c r="H55" s="74">
        <v>2287</v>
      </c>
      <c r="I55" s="74">
        <v>2125</v>
      </c>
      <c r="J55" s="74">
        <v>2021</v>
      </c>
      <c r="K55" s="74">
        <v>8378</v>
      </c>
      <c r="L55" s="74">
        <v>1494</v>
      </c>
      <c r="M55" s="75"/>
      <c r="N55" s="76">
        <v>2128</v>
      </c>
      <c r="O55" s="76">
        <v>1985</v>
      </c>
      <c r="P55" s="76">
        <v>1903</v>
      </c>
      <c r="Q55" s="76">
        <v>8938</v>
      </c>
      <c r="R55" s="76">
        <v>1520</v>
      </c>
      <c r="S55" s="75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</row>
    <row r="56" spans="1:97" x14ac:dyDescent="0.25">
      <c r="A56" t="s">
        <v>46</v>
      </c>
      <c r="B56" s="80">
        <f t="shared" si="3"/>
        <v>49</v>
      </c>
      <c r="C56" s="59" t="s">
        <v>46</v>
      </c>
      <c r="D56" s="56">
        <f t="shared" si="4"/>
        <v>3899</v>
      </c>
      <c r="E56" s="57">
        <f t="shared" si="5"/>
        <v>3818</v>
      </c>
      <c r="F56" s="60">
        <f t="shared" si="2"/>
        <v>7717</v>
      </c>
      <c r="G56" s="78"/>
      <c r="H56" s="74">
        <v>547</v>
      </c>
      <c r="I56" s="74">
        <v>508</v>
      </c>
      <c r="J56" s="74">
        <v>483</v>
      </c>
      <c r="K56" s="74">
        <v>2004</v>
      </c>
      <c r="L56" s="74">
        <v>357</v>
      </c>
      <c r="M56" s="75"/>
      <c r="N56" s="76">
        <v>493</v>
      </c>
      <c r="O56" s="76">
        <v>460</v>
      </c>
      <c r="P56" s="76">
        <v>441</v>
      </c>
      <c r="Q56" s="76">
        <v>2072</v>
      </c>
      <c r="R56" s="76">
        <v>352</v>
      </c>
      <c r="S56" s="75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</row>
    <row r="57" spans="1:97" x14ac:dyDescent="0.25">
      <c r="A57" t="s">
        <v>47</v>
      </c>
      <c r="B57" s="80">
        <f t="shared" si="3"/>
        <v>50</v>
      </c>
      <c r="C57" s="59" t="s">
        <v>47</v>
      </c>
      <c r="D57" s="56">
        <f t="shared" si="4"/>
        <v>21548</v>
      </c>
      <c r="E57" s="57">
        <f t="shared" si="5"/>
        <v>22111</v>
      </c>
      <c r="F57" s="60">
        <f t="shared" si="2"/>
        <v>43659</v>
      </c>
      <c r="G57" s="78"/>
      <c r="H57" s="74">
        <v>3022</v>
      </c>
      <c r="I57" s="74">
        <v>2808</v>
      </c>
      <c r="J57" s="74">
        <v>2671</v>
      </c>
      <c r="K57" s="74">
        <v>11072</v>
      </c>
      <c r="L57" s="74">
        <v>1975</v>
      </c>
      <c r="M57" s="75"/>
      <c r="N57" s="76">
        <v>2856</v>
      </c>
      <c r="O57" s="76">
        <v>2665</v>
      </c>
      <c r="P57" s="76">
        <v>2554</v>
      </c>
      <c r="Q57" s="76">
        <v>11996</v>
      </c>
      <c r="R57" s="76">
        <v>2040</v>
      </c>
      <c r="S57" s="75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</row>
    <row r="58" spans="1:97" x14ac:dyDescent="0.25">
      <c r="A58" t="s">
        <v>48</v>
      </c>
      <c r="B58" s="80">
        <f t="shared" si="3"/>
        <v>51</v>
      </c>
      <c r="C58" s="59" t="s">
        <v>48</v>
      </c>
      <c r="D58" s="56">
        <f t="shared" si="4"/>
        <v>14980</v>
      </c>
      <c r="E58" s="57">
        <f t="shared" si="5"/>
        <v>14767</v>
      </c>
      <c r="F58" s="60">
        <f t="shared" si="2"/>
        <v>29747</v>
      </c>
      <c r="G58" s="78"/>
      <c r="H58" s="74">
        <v>2101</v>
      </c>
      <c r="I58" s="74">
        <v>1952</v>
      </c>
      <c r="J58" s="74">
        <v>1857</v>
      </c>
      <c r="K58" s="74">
        <v>7697</v>
      </c>
      <c r="L58" s="74">
        <v>1373</v>
      </c>
      <c r="M58" s="75"/>
      <c r="N58" s="76">
        <v>1908</v>
      </c>
      <c r="O58" s="76">
        <v>1780</v>
      </c>
      <c r="P58" s="76">
        <v>1705</v>
      </c>
      <c r="Q58" s="76">
        <v>8012</v>
      </c>
      <c r="R58" s="76">
        <v>1362</v>
      </c>
      <c r="S58" s="75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</row>
    <row r="59" spans="1:97" x14ac:dyDescent="0.25">
      <c r="A59" t="s">
        <v>49</v>
      </c>
      <c r="B59" s="80">
        <f t="shared" si="3"/>
        <v>52</v>
      </c>
      <c r="C59" s="59" t="s">
        <v>49</v>
      </c>
      <c r="D59" s="56">
        <f t="shared" si="4"/>
        <v>11650</v>
      </c>
      <c r="E59" s="57">
        <f t="shared" si="5"/>
        <v>11799</v>
      </c>
      <c r="F59" s="60">
        <f t="shared" si="2"/>
        <v>23449</v>
      </c>
      <c r="G59" s="78"/>
      <c r="H59" s="74">
        <v>1634</v>
      </c>
      <c r="I59" s="74">
        <v>1518</v>
      </c>
      <c r="J59" s="74">
        <v>1444</v>
      </c>
      <c r="K59" s="74">
        <v>5986</v>
      </c>
      <c r="L59" s="74">
        <v>1068</v>
      </c>
      <c r="M59" s="75"/>
      <c r="N59" s="76">
        <v>1524</v>
      </c>
      <c r="O59" s="76">
        <v>1422</v>
      </c>
      <c r="P59" s="76">
        <v>1363</v>
      </c>
      <c r="Q59" s="76">
        <v>6402</v>
      </c>
      <c r="R59" s="76">
        <v>1088</v>
      </c>
      <c r="S59" s="75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</row>
    <row r="60" spans="1:97" x14ac:dyDescent="0.25">
      <c r="A60" t="s">
        <v>50</v>
      </c>
      <c r="B60" s="80">
        <f t="shared" si="3"/>
        <v>53</v>
      </c>
      <c r="C60" s="59" t="s">
        <v>50</v>
      </c>
      <c r="D60" s="56">
        <f t="shared" si="4"/>
        <v>28262</v>
      </c>
      <c r="E60" s="57">
        <f t="shared" si="5"/>
        <v>28088</v>
      </c>
      <c r="F60" s="60">
        <f t="shared" si="2"/>
        <v>56350</v>
      </c>
      <c r="G60" s="78"/>
      <c r="H60" s="74">
        <v>3964</v>
      </c>
      <c r="I60" s="74">
        <v>3683</v>
      </c>
      <c r="J60" s="74">
        <v>3503</v>
      </c>
      <c r="K60" s="74">
        <v>14521</v>
      </c>
      <c r="L60" s="74">
        <v>2591</v>
      </c>
      <c r="M60" s="75"/>
      <c r="N60" s="76">
        <v>3629</v>
      </c>
      <c r="O60" s="76">
        <v>3385</v>
      </c>
      <c r="P60" s="76">
        <v>3244</v>
      </c>
      <c r="Q60" s="76">
        <v>15239</v>
      </c>
      <c r="R60" s="76">
        <v>2591</v>
      </c>
      <c r="S60" s="75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</row>
    <row r="61" spans="1:97" x14ac:dyDescent="0.25">
      <c r="A61" t="s">
        <v>51</v>
      </c>
      <c r="B61" s="80">
        <f t="shared" si="3"/>
        <v>54</v>
      </c>
      <c r="C61" s="59" t="s">
        <v>51</v>
      </c>
      <c r="D61" s="56">
        <f t="shared" si="4"/>
        <v>4352</v>
      </c>
      <c r="E61" s="57">
        <f t="shared" si="5"/>
        <v>4463</v>
      </c>
      <c r="F61" s="60">
        <f t="shared" si="2"/>
        <v>8815</v>
      </c>
      <c r="G61" s="78"/>
      <c r="H61" s="74">
        <v>610</v>
      </c>
      <c r="I61" s="74">
        <v>567</v>
      </c>
      <c r="J61" s="74">
        <v>539</v>
      </c>
      <c r="K61" s="74">
        <v>2237</v>
      </c>
      <c r="L61" s="74">
        <v>399</v>
      </c>
      <c r="M61" s="75"/>
      <c r="N61" s="76">
        <v>576</v>
      </c>
      <c r="O61" s="76">
        <v>538</v>
      </c>
      <c r="P61" s="76">
        <v>515</v>
      </c>
      <c r="Q61" s="76">
        <v>2422</v>
      </c>
      <c r="R61" s="76">
        <v>412</v>
      </c>
      <c r="S61" s="75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</row>
    <row r="62" spans="1:97" x14ac:dyDescent="0.25">
      <c r="A62" t="s">
        <v>52</v>
      </c>
      <c r="B62" s="80">
        <f t="shared" si="3"/>
        <v>55</v>
      </c>
      <c r="C62" s="59" t="s">
        <v>52</v>
      </c>
      <c r="D62" s="56">
        <f t="shared" si="4"/>
        <v>24383</v>
      </c>
      <c r="E62" s="57">
        <f t="shared" si="5"/>
        <v>25842</v>
      </c>
      <c r="F62" s="60">
        <f t="shared" si="2"/>
        <v>50225</v>
      </c>
      <c r="G62" s="78"/>
      <c r="H62" s="74">
        <v>3420</v>
      </c>
      <c r="I62" s="74">
        <v>3178</v>
      </c>
      <c r="J62" s="74">
        <v>3022</v>
      </c>
      <c r="K62" s="74">
        <v>12528</v>
      </c>
      <c r="L62" s="74">
        <v>2235</v>
      </c>
      <c r="M62" s="75"/>
      <c r="N62" s="76">
        <v>3339</v>
      </c>
      <c r="O62" s="76">
        <v>3114</v>
      </c>
      <c r="P62" s="76">
        <v>2985</v>
      </c>
      <c r="Q62" s="76">
        <v>14020</v>
      </c>
      <c r="R62" s="76">
        <v>2384</v>
      </c>
      <c r="S62" s="75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</row>
    <row r="63" spans="1:97" x14ac:dyDescent="0.25">
      <c r="A63" t="s">
        <v>53</v>
      </c>
      <c r="B63" s="80">
        <f t="shared" si="3"/>
        <v>56</v>
      </c>
      <c r="C63" s="59" t="s">
        <v>53</v>
      </c>
      <c r="D63" s="56">
        <f t="shared" si="4"/>
        <v>2727</v>
      </c>
      <c r="E63" s="57">
        <f t="shared" si="5"/>
        <v>2809</v>
      </c>
      <c r="F63" s="60">
        <f t="shared" si="2"/>
        <v>5536</v>
      </c>
      <c r="G63" s="78"/>
      <c r="H63" s="74">
        <v>382</v>
      </c>
      <c r="I63" s="74">
        <v>355</v>
      </c>
      <c r="J63" s="74">
        <v>338</v>
      </c>
      <c r="K63" s="74">
        <v>1402</v>
      </c>
      <c r="L63" s="74">
        <v>250</v>
      </c>
      <c r="M63" s="75"/>
      <c r="N63" s="76">
        <v>363</v>
      </c>
      <c r="O63" s="76">
        <v>338</v>
      </c>
      <c r="P63" s="76">
        <v>324</v>
      </c>
      <c r="Q63" s="76">
        <v>1525</v>
      </c>
      <c r="R63" s="76">
        <v>259</v>
      </c>
      <c r="S63" s="75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</row>
    <row r="64" spans="1:97" x14ac:dyDescent="0.25">
      <c r="A64" t="s">
        <v>54</v>
      </c>
      <c r="B64" s="80">
        <f t="shared" si="3"/>
        <v>57</v>
      </c>
      <c r="C64" s="59" t="s">
        <v>54</v>
      </c>
      <c r="D64" s="56">
        <f t="shared" si="4"/>
        <v>45086</v>
      </c>
      <c r="E64" s="57">
        <f t="shared" si="5"/>
        <v>48268</v>
      </c>
      <c r="F64" s="60">
        <f t="shared" si="2"/>
        <v>93354</v>
      </c>
      <c r="G64" s="78"/>
      <c r="H64" s="74">
        <v>6324</v>
      </c>
      <c r="I64" s="74">
        <v>5876</v>
      </c>
      <c r="J64" s="74">
        <v>5588</v>
      </c>
      <c r="K64" s="74">
        <v>23165</v>
      </c>
      <c r="L64" s="74">
        <v>4133</v>
      </c>
      <c r="M64" s="75"/>
      <c r="N64" s="76">
        <v>6236</v>
      </c>
      <c r="O64" s="76">
        <v>5817</v>
      </c>
      <c r="P64" s="76">
        <v>5575</v>
      </c>
      <c r="Q64" s="76">
        <v>26187</v>
      </c>
      <c r="R64" s="76">
        <v>4453</v>
      </c>
      <c r="S64" s="75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</row>
    <row r="65" spans="1:97" x14ac:dyDescent="0.25">
      <c r="A65" t="s">
        <v>55</v>
      </c>
      <c r="B65" s="80">
        <f t="shared" si="3"/>
        <v>58</v>
      </c>
      <c r="C65" s="59" t="s">
        <v>55</v>
      </c>
      <c r="D65" s="56">
        <f t="shared" si="4"/>
        <v>17646</v>
      </c>
      <c r="E65" s="57">
        <f t="shared" si="5"/>
        <v>17989</v>
      </c>
      <c r="F65" s="60">
        <f t="shared" si="2"/>
        <v>35635</v>
      </c>
      <c r="G65" s="78"/>
      <c r="H65" s="74">
        <v>2475</v>
      </c>
      <c r="I65" s="74">
        <v>2300</v>
      </c>
      <c r="J65" s="74">
        <v>2187</v>
      </c>
      <c r="K65" s="74">
        <v>9067</v>
      </c>
      <c r="L65" s="74">
        <v>1617</v>
      </c>
      <c r="M65" s="75"/>
      <c r="N65" s="76">
        <v>2324</v>
      </c>
      <c r="O65" s="76">
        <v>2168</v>
      </c>
      <c r="P65" s="76">
        <v>2078</v>
      </c>
      <c r="Q65" s="76">
        <v>9760</v>
      </c>
      <c r="R65" s="76">
        <v>1659</v>
      </c>
      <c r="S65" s="75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</row>
    <row r="66" spans="1:97" x14ac:dyDescent="0.25">
      <c r="A66" t="s">
        <v>56</v>
      </c>
      <c r="B66" s="80">
        <f t="shared" si="3"/>
        <v>59</v>
      </c>
      <c r="C66" s="59" t="s">
        <v>56</v>
      </c>
      <c r="D66" s="56">
        <f t="shared" si="4"/>
        <v>78929</v>
      </c>
      <c r="E66" s="57">
        <f t="shared" si="5"/>
        <v>82398</v>
      </c>
      <c r="F66" s="60">
        <f t="shared" si="2"/>
        <v>161327</v>
      </c>
      <c r="G66" s="78"/>
      <c r="H66" s="74">
        <v>11071</v>
      </c>
      <c r="I66" s="74">
        <v>10287</v>
      </c>
      <c r="J66" s="74">
        <v>9783</v>
      </c>
      <c r="K66" s="74">
        <v>40553</v>
      </c>
      <c r="L66" s="74">
        <v>7235</v>
      </c>
      <c r="M66" s="75"/>
      <c r="N66" s="76">
        <v>10646</v>
      </c>
      <c r="O66" s="76">
        <v>9931</v>
      </c>
      <c r="P66" s="76">
        <v>9517</v>
      </c>
      <c r="Q66" s="76">
        <v>44702</v>
      </c>
      <c r="R66" s="76">
        <v>7602</v>
      </c>
      <c r="S66" s="75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</row>
    <row r="67" spans="1:97" x14ac:dyDescent="0.25">
      <c r="A67" t="s">
        <v>57</v>
      </c>
      <c r="B67" s="80">
        <f t="shared" si="3"/>
        <v>60</v>
      </c>
      <c r="C67" s="59" t="s">
        <v>57</v>
      </c>
      <c r="D67" s="56">
        <f t="shared" si="4"/>
        <v>15164</v>
      </c>
      <c r="E67" s="57">
        <f t="shared" si="5"/>
        <v>15589</v>
      </c>
      <c r="F67" s="60">
        <f t="shared" si="2"/>
        <v>30753</v>
      </c>
      <c r="G67" s="78"/>
      <c r="H67" s="74">
        <v>2127</v>
      </c>
      <c r="I67" s="74">
        <v>1976</v>
      </c>
      <c r="J67" s="74">
        <v>1879</v>
      </c>
      <c r="K67" s="74">
        <v>7792</v>
      </c>
      <c r="L67" s="74">
        <v>1390</v>
      </c>
      <c r="M67" s="75"/>
      <c r="N67" s="76">
        <v>2014</v>
      </c>
      <c r="O67" s="76">
        <v>1879</v>
      </c>
      <c r="P67" s="76">
        <v>1800</v>
      </c>
      <c r="Q67" s="76">
        <v>8458</v>
      </c>
      <c r="R67" s="76">
        <v>1438</v>
      </c>
      <c r="S67" s="75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</row>
    <row r="68" spans="1:97" x14ac:dyDescent="0.25">
      <c r="A68" t="s">
        <v>58</v>
      </c>
      <c r="B68" s="80">
        <f t="shared" si="3"/>
        <v>61</v>
      </c>
      <c r="C68" s="59" t="s">
        <v>58</v>
      </c>
      <c r="D68" s="56">
        <f t="shared" si="4"/>
        <v>22724</v>
      </c>
      <c r="E68" s="57">
        <f t="shared" si="5"/>
        <v>23496</v>
      </c>
      <c r="F68" s="60">
        <f t="shared" si="2"/>
        <v>46220</v>
      </c>
      <c r="G68" s="78"/>
      <c r="H68" s="74">
        <v>3187</v>
      </c>
      <c r="I68" s="74">
        <v>2962</v>
      </c>
      <c r="J68" s="74">
        <v>2816</v>
      </c>
      <c r="K68" s="74">
        <v>11676</v>
      </c>
      <c r="L68" s="74">
        <v>2083</v>
      </c>
      <c r="M68" s="75"/>
      <c r="N68" s="76">
        <v>3035</v>
      </c>
      <c r="O68" s="76">
        <v>2832</v>
      </c>
      <c r="P68" s="76">
        <v>2714</v>
      </c>
      <c r="Q68" s="76">
        <v>12747</v>
      </c>
      <c r="R68" s="76">
        <v>2168</v>
      </c>
      <c r="S68" s="75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</row>
    <row r="69" spans="1:97" x14ac:dyDescent="0.25">
      <c r="A69" t="s">
        <v>59</v>
      </c>
      <c r="B69" s="80">
        <f t="shared" si="3"/>
        <v>62</v>
      </c>
      <c r="C69" s="59" t="s">
        <v>59</v>
      </c>
      <c r="D69" s="56">
        <f t="shared" si="4"/>
        <v>8485</v>
      </c>
      <c r="E69" s="57">
        <f t="shared" si="5"/>
        <v>8178</v>
      </c>
      <c r="F69" s="60">
        <f t="shared" si="2"/>
        <v>16663</v>
      </c>
      <c r="G69" s="78"/>
      <c r="H69" s="74">
        <v>1190</v>
      </c>
      <c r="I69" s="74">
        <v>1106</v>
      </c>
      <c r="J69" s="74">
        <v>1051</v>
      </c>
      <c r="K69" s="74">
        <v>4360</v>
      </c>
      <c r="L69" s="74">
        <v>778</v>
      </c>
      <c r="M69" s="75"/>
      <c r="N69" s="76">
        <v>1056</v>
      </c>
      <c r="O69" s="76">
        <v>986</v>
      </c>
      <c r="P69" s="76">
        <v>944</v>
      </c>
      <c r="Q69" s="76">
        <v>4438</v>
      </c>
      <c r="R69" s="76">
        <v>754</v>
      </c>
      <c r="S69" s="75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</row>
    <row r="70" spans="1:97" x14ac:dyDescent="0.25">
      <c r="A70" t="s">
        <v>60</v>
      </c>
      <c r="B70" s="80">
        <f t="shared" si="3"/>
        <v>63</v>
      </c>
      <c r="C70" s="59" t="s">
        <v>60</v>
      </c>
      <c r="D70" s="56">
        <f t="shared" si="4"/>
        <v>7450</v>
      </c>
      <c r="E70" s="57">
        <f t="shared" si="5"/>
        <v>7259</v>
      </c>
      <c r="F70" s="60">
        <f t="shared" si="2"/>
        <v>14709</v>
      </c>
      <c r="G70" s="78"/>
      <c r="H70" s="74">
        <v>1045</v>
      </c>
      <c r="I70" s="74">
        <v>971</v>
      </c>
      <c r="J70" s="74">
        <v>923</v>
      </c>
      <c r="K70" s="74">
        <v>3828</v>
      </c>
      <c r="L70" s="74">
        <v>683</v>
      </c>
      <c r="M70" s="75"/>
      <c r="N70" s="76">
        <v>938</v>
      </c>
      <c r="O70" s="76">
        <v>875</v>
      </c>
      <c r="P70" s="76">
        <v>838</v>
      </c>
      <c r="Q70" s="76">
        <v>3939</v>
      </c>
      <c r="R70" s="76">
        <v>669</v>
      </c>
      <c r="S70" s="75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</row>
    <row r="71" spans="1:97" x14ac:dyDescent="0.25">
      <c r="A71" t="s">
        <v>61</v>
      </c>
      <c r="B71" s="80">
        <f t="shared" si="3"/>
        <v>64</v>
      </c>
      <c r="C71" s="59" t="s">
        <v>61</v>
      </c>
      <c r="D71" s="56">
        <f t="shared" si="4"/>
        <v>4167</v>
      </c>
      <c r="E71" s="57">
        <f t="shared" si="5"/>
        <v>4236</v>
      </c>
      <c r="F71" s="60">
        <f t="shared" si="2"/>
        <v>8403</v>
      </c>
      <c r="G71" s="78"/>
      <c r="H71" s="74">
        <v>584</v>
      </c>
      <c r="I71" s="74">
        <v>543</v>
      </c>
      <c r="J71" s="74">
        <v>516</v>
      </c>
      <c r="K71" s="74">
        <v>2142</v>
      </c>
      <c r="L71" s="74">
        <v>382</v>
      </c>
      <c r="M71" s="75"/>
      <c r="N71" s="76">
        <v>547</v>
      </c>
      <c r="O71" s="76">
        <v>510</v>
      </c>
      <c r="P71" s="76">
        <v>489</v>
      </c>
      <c r="Q71" s="76">
        <v>2299</v>
      </c>
      <c r="R71" s="76">
        <v>391</v>
      </c>
      <c r="S71" s="75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</row>
    <row r="72" spans="1:97" x14ac:dyDescent="0.25">
      <c r="A72" t="s">
        <v>62</v>
      </c>
      <c r="B72" s="80">
        <f t="shared" si="3"/>
        <v>65</v>
      </c>
      <c r="C72" s="59" t="s">
        <v>62</v>
      </c>
      <c r="D72" s="56">
        <f t="shared" ref="D72:D103" si="6">SUM(H72:L72)</f>
        <v>14186</v>
      </c>
      <c r="E72" s="57">
        <f t="shared" ref="E72:E103" si="7">SUM(N72:R72)</f>
        <v>14242</v>
      </c>
      <c r="F72" s="60">
        <f t="shared" si="2"/>
        <v>28428</v>
      </c>
      <c r="G72" s="78"/>
      <c r="H72" s="74">
        <v>1990</v>
      </c>
      <c r="I72" s="74">
        <v>1849</v>
      </c>
      <c r="J72" s="74">
        <v>1758</v>
      </c>
      <c r="K72" s="74">
        <v>7289</v>
      </c>
      <c r="L72" s="74">
        <v>1300</v>
      </c>
      <c r="M72" s="75"/>
      <c r="N72" s="76">
        <v>1840</v>
      </c>
      <c r="O72" s="76">
        <v>1716</v>
      </c>
      <c r="P72" s="76">
        <v>1645</v>
      </c>
      <c r="Q72" s="76">
        <v>7727</v>
      </c>
      <c r="R72" s="76">
        <v>1314</v>
      </c>
      <c r="S72" s="75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</row>
    <row r="73" spans="1:97" x14ac:dyDescent="0.25">
      <c r="A73" t="s">
        <v>63</v>
      </c>
      <c r="B73" s="80">
        <f t="shared" si="3"/>
        <v>66</v>
      </c>
      <c r="C73" s="59" t="s">
        <v>63</v>
      </c>
      <c r="D73" s="56">
        <f t="shared" si="6"/>
        <v>2989</v>
      </c>
      <c r="E73" s="57">
        <f t="shared" si="7"/>
        <v>3296</v>
      </c>
      <c r="F73" s="60">
        <f t="shared" ref="F73:F131" si="8">+D73+E73</f>
        <v>6285</v>
      </c>
      <c r="G73" s="78"/>
      <c r="H73" s="74">
        <v>419</v>
      </c>
      <c r="I73" s="74">
        <v>389</v>
      </c>
      <c r="J73" s="74">
        <v>370</v>
      </c>
      <c r="K73" s="74">
        <v>1537</v>
      </c>
      <c r="L73" s="74">
        <v>274</v>
      </c>
      <c r="M73" s="75"/>
      <c r="N73" s="76">
        <v>426</v>
      </c>
      <c r="O73" s="76">
        <v>397</v>
      </c>
      <c r="P73" s="76">
        <v>380</v>
      </c>
      <c r="Q73" s="76">
        <v>1789</v>
      </c>
      <c r="R73" s="76">
        <v>304</v>
      </c>
      <c r="S73" s="75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</row>
    <row r="74" spans="1:97" x14ac:dyDescent="0.25">
      <c r="A74" t="s">
        <v>283</v>
      </c>
      <c r="B74" s="80">
        <f t="shared" ref="B74:B131" si="9">+B73+1</f>
        <v>67</v>
      </c>
      <c r="C74" s="59" t="s">
        <v>283</v>
      </c>
      <c r="D74" s="56">
        <f t="shared" si="6"/>
        <v>12130</v>
      </c>
      <c r="E74" s="57">
        <f t="shared" si="7"/>
        <v>12695</v>
      </c>
      <c r="F74" s="60">
        <f t="shared" si="8"/>
        <v>24825</v>
      </c>
      <c r="G74" s="78"/>
      <c r="H74" s="74">
        <v>1701</v>
      </c>
      <c r="I74" s="74">
        <v>1581</v>
      </c>
      <c r="J74" s="74">
        <v>1503</v>
      </c>
      <c r="K74" s="74">
        <v>6233</v>
      </c>
      <c r="L74" s="74">
        <v>1112</v>
      </c>
      <c r="M74" s="75"/>
      <c r="N74" s="76">
        <v>1640</v>
      </c>
      <c r="O74" s="76">
        <v>1530</v>
      </c>
      <c r="P74" s="76">
        <v>1466</v>
      </c>
      <c r="Q74" s="76">
        <v>6888</v>
      </c>
      <c r="R74" s="76">
        <v>1171</v>
      </c>
      <c r="S74" s="75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</row>
    <row r="75" spans="1:97" x14ac:dyDescent="0.25">
      <c r="A75" t="s">
        <v>64</v>
      </c>
      <c r="B75" s="80">
        <f t="shared" si="9"/>
        <v>68</v>
      </c>
      <c r="C75" s="59" t="s">
        <v>64</v>
      </c>
      <c r="D75" s="56">
        <f t="shared" si="6"/>
        <v>7866</v>
      </c>
      <c r="E75" s="57">
        <f t="shared" si="7"/>
        <v>8013</v>
      </c>
      <c r="F75" s="60">
        <f t="shared" si="8"/>
        <v>15879</v>
      </c>
      <c r="G75" s="78"/>
      <c r="H75" s="74">
        <v>1103</v>
      </c>
      <c r="I75" s="74">
        <v>1025</v>
      </c>
      <c r="J75" s="74">
        <v>975</v>
      </c>
      <c r="K75" s="74">
        <v>4042</v>
      </c>
      <c r="L75" s="74">
        <v>721</v>
      </c>
      <c r="M75" s="75"/>
      <c r="N75" s="76">
        <v>1035</v>
      </c>
      <c r="O75" s="76">
        <v>966</v>
      </c>
      <c r="P75" s="76">
        <v>925</v>
      </c>
      <c r="Q75" s="76">
        <v>4348</v>
      </c>
      <c r="R75" s="76">
        <v>739</v>
      </c>
      <c r="S75" s="75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</row>
    <row r="76" spans="1:97" x14ac:dyDescent="0.25">
      <c r="A76" t="s">
        <v>65</v>
      </c>
      <c r="B76" s="80">
        <f t="shared" si="9"/>
        <v>69</v>
      </c>
      <c r="C76" s="59" t="s">
        <v>65</v>
      </c>
      <c r="D76" s="56">
        <f t="shared" si="6"/>
        <v>4841</v>
      </c>
      <c r="E76" s="57">
        <f t="shared" si="7"/>
        <v>4747</v>
      </c>
      <c r="F76" s="60">
        <f t="shared" si="8"/>
        <v>9588</v>
      </c>
      <c r="G76" s="78"/>
      <c r="H76" s="74">
        <v>679</v>
      </c>
      <c r="I76" s="74">
        <v>631</v>
      </c>
      <c r="J76" s="74">
        <v>600</v>
      </c>
      <c r="K76" s="74">
        <v>2488</v>
      </c>
      <c r="L76" s="74">
        <v>443</v>
      </c>
      <c r="M76" s="75"/>
      <c r="N76" s="76">
        <v>613</v>
      </c>
      <c r="O76" s="76">
        <v>572</v>
      </c>
      <c r="P76" s="76">
        <v>548</v>
      </c>
      <c r="Q76" s="76">
        <v>2576</v>
      </c>
      <c r="R76" s="76">
        <v>438</v>
      </c>
      <c r="S76" s="75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</row>
    <row r="77" spans="1:97" x14ac:dyDescent="0.25">
      <c r="A77" t="s">
        <v>66</v>
      </c>
      <c r="B77" s="80">
        <f t="shared" si="9"/>
        <v>70</v>
      </c>
      <c r="C77" s="59" t="s">
        <v>66</v>
      </c>
      <c r="D77" s="56">
        <f t="shared" si="6"/>
        <v>40646</v>
      </c>
      <c r="E77" s="57">
        <f t="shared" si="7"/>
        <v>42572</v>
      </c>
      <c r="F77" s="60">
        <f t="shared" si="8"/>
        <v>83218</v>
      </c>
      <c r="G77" s="78"/>
      <c r="H77" s="74">
        <v>5701</v>
      </c>
      <c r="I77" s="74">
        <v>5297</v>
      </c>
      <c r="J77" s="74">
        <v>5038</v>
      </c>
      <c r="K77" s="74">
        <v>20884</v>
      </c>
      <c r="L77" s="74">
        <v>3726</v>
      </c>
      <c r="M77" s="75"/>
      <c r="N77" s="76">
        <v>5500</v>
      </c>
      <c r="O77" s="76">
        <v>5131</v>
      </c>
      <c r="P77" s="76">
        <v>4917</v>
      </c>
      <c r="Q77" s="76">
        <v>23096</v>
      </c>
      <c r="R77" s="76">
        <v>3928</v>
      </c>
      <c r="S77" s="75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</row>
    <row r="78" spans="1:97" x14ac:dyDescent="0.25">
      <c r="A78" t="s">
        <v>67</v>
      </c>
      <c r="B78" s="80">
        <f t="shared" si="9"/>
        <v>71</v>
      </c>
      <c r="C78" s="59" t="s">
        <v>67</v>
      </c>
      <c r="D78" s="56">
        <f t="shared" si="6"/>
        <v>2847</v>
      </c>
      <c r="E78" s="57">
        <f t="shared" si="7"/>
        <v>2752</v>
      </c>
      <c r="F78" s="60">
        <f t="shared" si="8"/>
        <v>5599</v>
      </c>
      <c r="G78" s="78"/>
      <c r="H78" s="74">
        <v>399</v>
      </c>
      <c r="I78" s="74">
        <v>371</v>
      </c>
      <c r="J78" s="74">
        <v>353</v>
      </c>
      <c r="K78" s="74">
        <v>1463</v>
      </c>
      <c r="L78" s="74">
        <v>261</v>
      </c>
      <c r="M78" s="75"/>
      <c r="N78" s="76">
        <v>355</v>
      </c>
      <c r="O78" s="76">
        <v>331</v>
      </c>
      <c r="P78" s="76">
        <v>318</v>
      </c>
      <c r="Q78" s="76">
        <v>1494</v>
      </c>
      <c r="R78" s="76">
        <v>254</v>
      </c>
      <c r="S78" s="75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</row>
    <row r="79" spans="1:97" x14ac:dyDescent="0.25">
      <c r="A79" t="s">
        <v>68</v>
      </c>
      <c r="B79" s="80">
        <f t="shared" si="9"/>
        <v>72</v>
      </c>
      <c r="C79" s="59" t="s">
        <v>68</v>
      </c>
      <c r="D79" s="56">
        <f t="shared" si="6"/>
        <v>130690</v>
      </c>
      <c r="E79" s="57">
        <f t="shared" si="7"/>
        <v>133251</v>
      </c>
      <c r="F79" s="60">
        <f t="shared" si="8"/>
        <v>263941</v>
      </c>
      <c r="G79" s="78"/>
      <c r="H79" s="74">
        <v>18331</v>
      </c>
      <c r="I79" s="74">
        <v>17033</v>
      </c>
      <c r="J79" s="74">
        <v>16199</v>
      </c>
      <c r="K79" s="74">
        <v>67147</v>
      </c>
      <c r="L79" s="74">
        <v>11980</v>
      </c>
      <c r="M79" s="75"/>
      <c r="N79" s="76">
        <v>17216</v>
      </c>
      <c r="O79" s="76">
        <v>16060</v>
      </c>
      <c r="P79" s="76">
        <v>15391</v>
      </c>
      <c r="Q79" s="76">
        <v>72290</v>
      </c>
      <c r="R79" s="76">
        <v>12294</v>
      </c>
      <c r="S79" s="75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</row>
    <row r="80" spans="1:97" x14ac:dyDescent="0.25">
      <c r="A80" t="s">
        <v>69</v>
      </c>
      <c r="B80" s="80">
        <f t="shared" si="9"/>
        <v>73</v>
      </c>
      <c r="C80" s="59" t="s">
        <v>69</v>
      </c>
      <c r="D80" s="56">
        <f t="shared" si="6"/>
        <v>7845</v>
      </c>
      <c r="E80" s="57">
        <f t="shared" si="7"/>
        <v>8080</v>
      </c>
      <c r="F80" s="60">
        <f t="shared" si="8"/>
        <v>15925</v>
      </c>
      <c r="G80" s="78"/>
      <c r="H80" s="74">
        <v>1100</v>
      </c>
      <c r="I80" s="74">
        <v>1022</v>
      </c>
      <c r="J80" s="74">
        <v>972</v>
      </c>
      <c r="K80" s="74">
        <v>4032</v>
      </c>
      <c r="L80" s="74">
        <v>719</v>
      </c>
      <c r="M80" s="75"/>
      <c r="N80" s="76">
        <v>1044</v>
      </c>
      <c r="O80" s="76">
        <v>974</v>
      </c>
      <c r="P80" s="76">
        <v>933</v>
      </c>
      <c r="Q80" s="76">
        <v>4384</v>
      </c>
      <c r="R80" s="76">
        <v>745</v>
      </c>
      <c r="S80" s="75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</row>
    <row r="81" spans="1:97" x14ac:dyDescent="0.25">
      <c r="A81" t="s">
        <v>70</v>
      </c>
      <c r="B81" s="80">
        <f t="shared" si="9"/>
        <v>74</v>
      </c>
      <c r="C81" s="59" t="s">
        <v>70</v>
      </c>
      <c r="D81" s="56">
        <f t="shared" si="6"/>
        <v>54322</v>
      </c>
      <c r="E81" s="57">
        <f t="shared" si="7"/>
        <v>55702</v>
      </c>
      <c r="F81" s="60">
        <f t="shared" si="8"/>
        <v>110024</v>
      </c>
      <c r="G81" s="78"/>
      <c r="H81" s="74">
        <v>7619</v>
      </c>
      <c r="I81" s="74">
        <v>7080</v>
      </c>
      <c r="J81" s="74">
        <v>6733</v>
      </c>
      <c r="K81" s="74">
        <v>27910</v>
      </c>
      <c r="L81" s="74">
        <v>4980</v>
      </c>
      <c r="M81" s="75"/>
      <c r="N81" s="76">
        <v>7196</v>
      </c>
      <c r="O81" s="76">
        <v>6713</v>
      </c>
      <c r="P81" s="76">
        <v>6434</v>
      </c>
      <c r="Q81" s="76">
        <v>30220</v>
      </c>
      <c r="R81" s="76">
        <v>5139</v>
      </c>
      <c r="S81" s="75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</row>
    <row r="82" spans="1:97" x14ac:dyDescent="0.25">
      <c r="A82" t="s">
        <v>71</v>
      </c>
      <c r="B82" s="80">
        <f t="shared" si="9"/>
        <v>75</v>
      </c>
      <c r="C82" s="59" t="s">
        <v>71</v>
      </c>
      <c r="D82" s="56">
        <f t="shared" si="6"/>
        <v>9759</v>
      </c>
      <c r="E82" s="57">
        <f t="shared" si="7"/>
        <v>9674</v>
      </c>
      <c r="F82" s="60">
        <f t="shared" si="8"/>
        <v>19433</v>
      </c>
      <c r="G82" s="78"/>
      <c r="H82" s="74">
        <v>1369</v>
      </c>
      <c r="I82" s="74">
        <v>1272</v>
      </c>
      <c r="J82" s="74">
        <v>1209</v>
      </c>
      <c r="K82" s="74">
        <v>5015</v>
      </c>
      <c r="L82" s="74">
        <v>894</v>
      </c>
      <c r="M82" s="75"/>
      <c r="N82" s="76">
        <v>1250</v>
      </c>
      <c r="O82" s="76">
        <v>1166</v>
      </c>
      <c r="P82" s="76">
        <v>1117</v>
      </c>
      <c r="Q82" s="76">
        <v>5249</v>
      </c>
      <c r="R82" s="76">
        <v>892</v>
      </c>
      <c r="S82" s="75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</row>
    <row r="83" spans="1:97" x14ac:dyDescent="0.25">
      <c r="A83" t="s">
        <v>72</v>
      </c>
      <c r="B83" s="80">
        <f t="shared" si="9"/>
        <v>76</v>
      </c>
      <c r="C83" s="59" t="s">
        <v>72</v>
      </c>
      <c r="D83" s="56">
        <f t="shared" si="6"/>
        <v>2257</v>
      </c>
      <c r="E83" s="57">
        <f t="shared" si="7"/>
        <v>2260</v>
      </c>
      <c r="F83" s="60">
        <f t="shared" si="8"/>
        <v>4517</v>
      </c>
      <c r="G83" s="78"/>
      <c r="H83" s="74">
        <v>316</v>
      </c>
      <c r="I83" s="74">
        <v>294</v>
      </c>
      <c r="J83" s="74">
        <v>280</v>
      </c>
      <c r="K83" s="74">
        <v>1160</v>
      </c>
      <c r="L83" s="74">
        <v>207</v>
      </c>
      <c r="M83" s="75"/>
      <c r="N83" s="76">
        <v>292</v>
      </c>
      <c r="O83" s="76">
        <v>272</v>
      </c>
      <c r="P83" s="76">
        <v>261</v>
      </c>
      <c r="Q83" s="76">
        <v>1227</v>
      </c>
      <c r="R83" s="76">
        <v>208</v>
      </c>
      <c r="S83" s="75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</row>
    <row r="84" spans="1:97" x14ac:dyDescent="0.25">
      <c r="A84" t="s">
        <v>73</v>
      </c>
      <c r="B84" s="80">
        <f t="shared" si="9"/>
        <v>77</v>
      </c>
      <c r="C84" s="59" t="s">
        <v>73</v>
      </c>
      <c r="D84" s="56">
        <f t="shared" si="6"/>
        <v>32420</v>
      </c>
      <c r="E84" s="57">
        <f t="shared" si="7"/>
        <v>31977</v>
      </c>
      <c r="F84" s="60">
        <f t="shared" si="8"/>
        <v>64397</v>
      </c>
      <c r="G84" s="78"/>
      <c r="H84" s="74">
        <v>4547</v>
      </c>
      <c r="I84" s="74">
        <v>4225</v>
      </c>
      <c r="J84" s="74">
        <v>4018</v>
      </c>
      <c r="K84" s="74">
        <v>16658</v>
      </c>
      <c r="L84" s="74">
        <v>2972</v>
      </c>
      <c r="M84" s="75"/>
      <c r="N84" s="76">
        <v>4131</v>
      </c>
      <c r="O84" s="76">
        <v>3854</v>
      </c>
      <c r="P84" s="76">
        <v>3693</v>
      </c>
      <c r="Q84" s="76">
        <v>17349</v>
      </c>
      <c r="R84" s="76">
        <v>2950</v>
      </c>
      <c r="S84" s="75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</row>
    <row r="85" spans="1:97" x14ac:dyDescent="0.25">
      <c r="A85" t="s">
        <v>74</v>
      </c>
      <c r="B85" s="80">
        <f t="shared" si="9"/>
        <v>78</v>
      </c>
      <c r="C85" s="59" t="s">
        <v>74</v>
      </c>
      <c r="D85" s="56">
        <f t="shared" si="6"/>
        <v>73548</v>
      </c>
      <c r="E85" s="57">
        <f t="shared" si="7"/>
        <v>75797</v>
      </c>
      <c r="F85" s="60">
        <f t="shared" si="8"/>
        <v>149345</v>
      </c>
      <c r="G85" s="78"/>
      <c r="H85" s="74">
        <v>10318</v>
      </c>
      <c r="I85" s="74">
        <v>9589</v>
      </c>
      <c r="J85" s="74">
        <v>9120</v>
      </c>
      <c r="K85" s="74">
        <v>37773</v>
      </c>
      <c r="L85" s="74">
        <v>6748</v>
      </c>
      <c r="M85" s="75"/>
      <c r="N85" s="76">
        <v>9796</v>
      </c>
      <c r="O85" s="76">
        <v>9139</v>
      </c>
      <c r="P85" s="76">
        <v>8759</v>
      </c>
      <c r="Q85" s="76">
        <v>41104</v>
      </c>
      <c r="R85" s="76">
        <v>6999</v>
      </c>
      <c r="S85" s="75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</row>
    <row r="86" spans="1:97" x14ac:dyDescent="0.25">
      <c r="A86" t="s">
        <v>75</v>
      </c>
      <c r="B86" s="80">
        <f t="shared" si="9"/>
        <v>79</v>
      </c>
      <c r="C86" s="59" t="s">
        <v>75</v>
      </c>
      <c r="D86" s="56">
        <f t="shared" si="6"/>
        <v>14871</v>
      </c>
      <c r="E86" s="57">
        <f t="shared" si="7"/>
        <v>15002</v>
      </c>
      <c r="F86" s="60">
        <f t="shared" si="8"/>
        <v>29873</v>
      </c>
      <c r="G86" s="78"/>
      <c r="H86" s="74">
        <v>2086</v>
      </c>
      <c r="I86" s="74">
        <v>1938</v>
      </c>
      <c r="J86" s="74">
        <v>1843</v>
      </c>
      <c r="K86" s="74">
        <v>7641</v>
      </c>
      <c r="L86" s="74">
        <v>1363</v>
      </c>
      <c r="M86" s="75"/>
      <c r="N86" s="76">
        <v>1938</v>
      </c>
      <c r="O86" s="76">
        <v>1808</v>
      </c>
      <c r="P86" s="76">
        <v>1733</v>
      </c>
      <c r="Q86" s="76">
        <v>8139</v>
      </c>
      <c r="R86" s="76">
        <v>1384</v>
      </c>
      <c r="S86" s="75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</row>
    <row r="87" spans="1:97" x14ac:dyDescent="0.25">
      <c r="A87" t="s">
        <v>76</v>
      </c>
      <c r="B87" s="80">
        <f t="shared" si="9"/>
        <v>80</v>
      </c>
      <c r="C87" s="59" t="s">
        <v>76</v>
      </c>
      <c r="D87" s="56">
        <f t="shared" si="6"/>
        <v>6399</v>
      </c>
      <c r="E87" s="57">
        <f t="shared" si="7"/>
        <v>6550</v>
      </c>
      <c r="F87" s="60">
        <f t="shared" si="8"/>
        <v>12949</v>
      </c>
      <c r="G87" s="78"/>
      <c r="H87" s="74">
        <v>897</v>
      </c>
      <c r="I87" s="74">
        <v>834</v>
      </c>
      <c r="J87" s="74">
        <v>793</v>
      </c>
      <c r="K87" s="74">
        <v>3289</v>
      </c>
      <c r="L87" s="74">
        <v>586</v>
      </c>
      <c r="M87" s="75"/>
      <c r="N87" s="76">
        <v>846</v>
      </c>
      <c r="O87" s="76">
        <v>789</v>
      </c>
      <c r="P87" s="76">
        <v>756</v>
      </c>
      <c r="Q87" s="76">
        <v>3555</v>
      </c>
      <c r="R87" s="76">
        <v>604</v>
      </c>
      <c r="S87" s="75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</row>
    <row r="88" spans="1:97" x14ac:dyDescent="0.25">
      <c r="A88" t="s">
        <v>77</v>
      </c>
      <c r="B88" s="80">
        <f t="shared" si="9"/>
        <v>81</v>
      </c>
      <c r="C88" s="59" t="s">
        <v>77</v>
      </c>
      <c r="D88" s="56">
        <f t="shared" si="6"/>
        <v>16941</v>
      </c>
      <c r="E88" s="57">
        <f t="shared" si="7"/>
        <v>17329</v>
      </c>
      <c r="F88" s="60">
        <f t="shared" si="8"/>
        <v>34270</v>
      </c>
      <c r="G88" s="78"/>
      <c r="H88" s="74">
        <v>2376</v>
      </c>
      <c r="I88" s="74">
        <v>2208</v>
      </c>
      <c r="J88" s="74">
        <v>2100</v>
      </c>
      <c r="K88" s="74">
        <v>8704</v>
      </c>
      <c r="L88" s="74">
        <v>1553</v>
      </c>
      <c r="M88" s="75"/>
      <c r="N88" s="76">
        <v>2239</v>
      </c>
      <c r="O88" s="76">
        <v>2088</v>
      </c>
      <c r="P88" s="76">
        <v>2001</v>
      </c>
      <c r="Q88" s="76">
        <v>9402</v>
      </c>
      <c r="R88" s="76">
        <v>1599</v>
      </c>
      <c r="S88" s="75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</row>
    <row r="89" spans="1:97" x14ac:dyDescent="0.25">
      <c r="A89" t="s">
        <v>78</v>
      </c>
      <c r="B89" s="80">
        <f t="shared" si="9"/>
        <v>82</v>
      </c>
      <c r="C89" s="59" t="s">
        <v>78</v>
      </c>
      <c r="D89" s="56">
        <f t="shared" si="6"/>
        <v>25925</v>
      </c>
      <c r="E89" s="57">
        <f t="shared" si="7"/>
        <v>27123</v>
      </c>
      <c r="F89" s="60">
        <f t="shared" si="8"/>
        <v>53048</v>
      </c>
      <c r="G89" s="78"/>
      <c r="H89" s="74">
        <v>3636</v>
      </c>
      <c r="I89" s="74">
        <v>3379</v>
      </c>
      <c r="J89" s="74">
        <v>3213</v>
      </c>
      <c r="K89" s="74">
        <v>13321</v>
      </c>
      <c r="L89" s="74">
        <v>2376</v>
      </c>
      <c r="M89" s="75"/>
      <c r="N89" s="76">
        <v>3504</v>
      </c>
      <c r="O89" s="76">
        <v>3269</v>
      </c>
      <c r="P89" s="76">
        <v>3133</v>
      </c>
      <c r="Q89" s="76">
        <v>14715</v>
      </c>
      <c r="R89" s="76">
        <v>2502</v>
      </c>
      <c r="S89" s="75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</row>
    <row r="90" spans="1:97" x14ac:dyDescent="0.25">
      <c r="A90" t="s">
        <v>79</v>
      </c>
      <c r="B90" s="80">
        <f t="shared" si="9"/>
        <v>83</v>
      </c>
      <c r="C90" s="59" t="s">
        <v>79</v>
      </c>
      <c r="D90" s="56">
        <f t="shared" si="6"/>
        <v>16453</v>
      </c>
      <c r="E90" s="57">
        <f t="shared" si="7"/>
        <v>17051</v>
      </c>
      <c r="F90" s="60">
        <f t="shared" si="8"/>
        <v>33504</v>
      </c>
      <c r="G90" s="78"/>
      <c r="H90" s="74">
        <v>2308</v>
      </c>
      <c r="I90" s="74">
        <v>2144</v>
      </c>
      <c r="J90" s="74">
        <v>2039</v>
      </c>
      <c r="K90" s="74">
        <v>8454</v>
      </c>
      <c r="L90" s="74">
        <v>1508</v>
      </c>
      <c r="M90" s="75"/>
      <c r="N90" s="76">
        <v>2203</v>
      </c>
      <c r="O90" s="76">
        <v>2055</v>
      </c>
      <c r="P90" s="76">
        <v>1969</v>
      </c>
      <c r="Q90" s="76">
        <v>9251</v>
      </c>
      <c r="R90" s="76">
        <v>1573</v>
      </c>
      <c r="S90" s="75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</row>
    <row r="91" spans="1:97" x14ac:dyDescent="0.25">
      <c r="A91" t="s">
        <v>80</v>
      </c>
      <c r="B91" s="80">
        <f t="shared" si="9"/>
        <v>84</v>
      </c>
      <c r="C91" s="59" t="s">
        <v>80</v>
      </c>
      <c r="D91" s="56">
        <f t="shared" si="6"/>
        <v>6175</v>
      </c>
      <c r="E91" s="57">
        <f t="shared" si="7"/>
        <v>6201</v>
      </c>
      <c r="F91" s="60">
        <f t="shared" si="8"/>
        <v>12376</v>
      </c>
      <c r="G91" s="78"/>
      <c r="H91" s="74">
        <v>866</v>
      </c>
      <c r="I91" s="74">
        <v>805</v>
      </c>
      <c r="J91" s="74">
        <v>765</v>
      </c>
      <c r="K91" s="74">
        <v>3173</v>
      </c>
      <c r="L91" s="74">
        <v>566</v>
      </c>
      <c r="M91" s="75"/>
      <c r="N91" s="76">
        <v>801</v>
      </c>
      <c r="O91" s="76">
        <v>747</v>
      </c>
      <c r="P91" s="76">
        <v>716</v>
      </c>
      <c r="Q91" s="76">
        <v>3365</v>
      </c>
      <c r="R91" s="76">
        <v>572</v>
      </c>
      <c r="S91" s="75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</row>
    <row r="92" spans="1:97" x14ac:dyDescent="0.25">
      <c r="A92" t="s">
        <v>81</v>
      </c>
      <c r="B92" s="80">
        <f t="shared" si="9"/>
        <v>85</v>
      </c>
      <c r="C92" s="59" t="s">
        <v>81</v>
      </c>
      <c r="D92" s="56">
        <f t="shared" si="6"/>
        <v>22723</v>
      </c>
      <c r="E92" s="57">
        <f t="shared" si="7"/>
        <v>23786</v>
      </c>
      <c r="F92" s="60">
        <f t="shared" si="8"/>
        <v>46509</v>
      </c>
      <c r="G92" s="78"/>
      <c r="H92" s="74">
        <v>3187</v>
      </c>
      <c r="I92" s="74">
        <v>2961</v>
      </c>
      <c r="J92" s="74">
        <v>2816</v>
      </c>
      <c r="K92" s="74">
        <v>11676</v>
      </c>
      <c r="L92" s="74">
        <v>2083</v>
      </c>
      <c r="M92" s="75"/>
      <c r="N92" s="76">
        <v>3073</v>
      </c>
      <c r="O92" s="76">
        <v>2867</v>
      </c>
      <c r="P92" s="76">
        <v>2747</v>
      </c>
      <c r="Q92" s="76">
        <v>12905</v>
      </c>
      <c r="R92" s="76">
        <v>2194</v>
      </c>
      <c r="S92" s="75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</row>
    <row r="93" spans="1:97" x14ac:dyDescent="0.25">
      <c r="A93" t="s">
        <v>284</v>
      </c>
      <c r="B93" s="80">
        <f t="shared" si="9"/>
        <v>86</v>
      </c>
      <c r="C93" s="59" t="s">
        <v>284</v>
      </c>
      <c r="D93" s="56">
        <f t="shared" si="6"/>
        <v>8290</v>
      </c>
      <c r="E93" s="57">
        <f t="shared" si="7"/>
        <v>9639</v>
      </c>
      <c r="F93" s="60">
        <f t="shared" si="8"/>
        <v>17929</v>
      </c>
      <c r="G93" s="78"/>
      <c r="H93" s="74">
        <v>1163</v>
      </c>
      <c r="I93" s="74">
        <v>1080</v>
      </c>
      <c r="J93" s="74">
        <v>1027</v>
      </c>
      <c r="K93" s="74">
        <v>4260</v>
      </c>
      <c r="L93" s="74">
        <v>760</v>
      </c>
      <c r="M93" s="75"/>
      <c r="N93" s="76">
        <v>1245</v>
      </c>
      <c r="O93" s="76">
        <v>1162</v>
      </c>
      <c r="P93" s="76">
        <v>1113</v>
      </c>
      <c r="Q93" s="76">
        <v>5230</v>
      </c>
      <c r="R93" s="76">
        <v>889</v>
      </c>
      <c r="S93" s="75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</row>
    <row r="94" spans="1:97" x14ac:dyDescent="0.25">
      <c r="A94" t="s">
        <v>82</v>
      </c>
      <c r="B94" s="80">
        <f t="shared" si="9"/>
        <v>87</v>
      </c>
      <c r="C94" s="59" t="s">
        <v>82</v>
      </c>
      <c r="D94" s="56">
        <f t="shared" si="6"/>
        <v>16868</v>
      </c>
      <c r="E94" s="57">
        <f t="shared" si="7"/>
        <v>16948</v>
      </c>
      <c r="F94" s="60">
        <f t="shared" si="8"/>
        <v>33816</v>
      </c>
      <c r="G94" s="78"/>
      <c r="H94" s="74">
        <v>2366</v>
      </c>
      <c r="I94" s="74">
        <v>2198</v>
      </c>
      <c r="J94" s="74">
        <v>2091</v>
      </c>
      <c r="K94" s="74">
        <v>8667</v>
      </c>
      <c r="L94" s="74">
        <v>1546</v>
      </c>
      <c r="M94" s="75"/>
      <c r="N94" s="76">
        <v>2190</v>
      </c>
      <c r="O94" s="76">
        <v>2043</v>
      </c>
      <c r="P94" s="76">
        <v>1957</v>
      </c>
      <c r="Q94" s="76">
        <v>9195</v>
      </c>
      <c r="R94" s="76">
        <v>1563</v>
      </c>
      <c r="S94" s="75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</row>
    <row r="95" spans="1:97" x14ac:dyDescent="0.25">
      <c r="A95" t="s">
        <v>83</v>
      </c>
      <c r="B95" s="80">
        <f t="shared" si="9"/>
        <v>88</v>
      </c>
      <c r="C95" s="59" t="s">
        <v>83</v>
      </c>
      <c r="D95" s="56">
        <f t="shared" si="6"/>
        <v>33829</v>
      </c>
      <c r="E95" s="57">
        <f t="shared" si="7"/>
        <v>34186</v>
      </c>
      <c r="F95" s="60">
        <f t="shared" si="8"/>
        <v>68015</v>
      </c>
      <c r="G95" s="78"/>
      <c r="H95" s="74">
        <v>4745</v>
      </c>
      <c r="I95" s="74">
        <v>4409</v>
      </c>
      <c r="J95" s="74">
        <v>4193</v>
      </c>
      <c r="K95" s="74">
        <v>17381</v>
      </c>
      <c r="L95" s="74">
        <v>3101</v>
      </c>
      <c r="M95" s="75"/>
      <c r="N95" s="76">
        <v>4417</v>
      </c>
      <c r="O95" s="76">
        <v>4120</v>
      </c>
      <c r="P95" s="76">
        <v>3948</v>
      </c>
      <c r="Q95" s="76">
        <v>18547</v>
      </c>
      <c r="R95" s="76">
        <v>3154</v>
      </c>
      <c r="S95" s="75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</row>
    <row r="96" spans="1:97" x14ac:dyDescent="0.25">
      <c r="A96" t="s">
        <v>84</v>
      </c>
      <c r="B96" s="80">
        <f t="shared" si="9"/>
        <v>89</v>
      </c>
      <c r="C96" s="59" t="s">
        <v>84</v>
      </c>
      <c r="D96" s="56">
        <f t="shared" si="6"/>
        <v>3518</v>
      </c>
      <c r="E96" s="57">
        <f t="shared" si="7"/>
        <v>3725</v>
      </c>
      <c r="F96" s="60">
        <f t="shared" si="8"/>
        <v>7243</v>
      </c>
      <c r="G96" s="78"/>
      <c r="H96" s="74">
        <v>493</v>
      </c>
      <c r="I96" s="74">
        <v>458</v>
      </c>
      <c r="J96" s="74">
        <v>436</v>
      </c>
      <c r="K96" s="74">
        <v>1809</v>
      </c>
      <c r="L96" s="74">
        <v>322</v>
      </c>
      <c r="M96" s="75"/>
      <c r="N96" s="76">
        <v>481</v>
      </c>
      <c r="O96" s="76">
        <v>449</v>
      </c>
      <c r="P96" s="76">
        <v>430</v>
      </c>
      <c r="Q96" s="76">
        <v>2022</v>
      </c>
      <c r="R96" s="76">
        <v>343</v>
      </c>
      <c r="S96" s="75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</row>
    <row r="97" spans="1:97" x14ac:dyDescent="0.25">
      <c r="A97" t="s">
        <v>85</v>
      </c>
      <c r="B97" s="80">
        <f t="shared" si="9"/>
        <v>90</v>
      </c>
      <c r="C97" s="59" t="s">
        <v>85</v>
      </c>
      <c r="D97" s="56">
        <f t="shared" si="6"/>
        <v>110148</v>
      </c>
      <c r="E97" s="57">
        <f t="shared" si="7"/>
        <v>122646</v>
      </c>
      <c r="F97" s="60">
        <f t="shared" si="8"/>
        <v>232794</v>
      </c>
      <c r="G97" s="78"/>
      <c r="H97" s="74">
        <v>15453</v>
      </c>
      <c r="I97" s="74">
        <v>14360</v>
      </c>
      <c r="J97" s="74">
        <v>13657</v>
      </c>
      <c r="K97" s="74">
        <v>56579</v>
      </c>
      <c r="L97" s="74">
        <v>10099</v>
      </c>
      <c r="M97" s="75"/>
      <c r="N97" s="76">
        <v>15849</v>
      </c>
      <c r="O97" s="76">
        <v>14786</v>
      </c>
      <c r="P97" s="76">
        <v>14170</v>
      </c>
      <c r="Q97" s="76">
        <v>66520</v>
      </c>
      <c r="R97" s="76">
        <v>11321</v>
      </c>
      <c r="S97" s="75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</row>
    <row r="98" spans="1:97" x14ac:dyDescent="0.25">
      <c r="A98" t="s">
        <v>86</v>
      </c>
      <c r="B98" s="80">
        <f t="shared" si="9"/>
        <v>91</v>
      </c>
      <c r="C98" s="59" t="s">
        <v>86</v>
      </c>
      <c r="D98" s="56">
        <f t="shared" si="6"/>
        <v>23812</v>
      </c>
      <c r="E98" s="57">
        <f t="shared" si="7"/>
        <v>23688</v>
      </c>
      <c r="F98" s="60">
        <f t="shared" si="8"/>
        <v>47500</v>
      </c>
      <c r="G98" s="78"/>
      <c r="H98" s="74">
        <v>3340</v>
      </c>
      <c r="I98" s="74">
        <v>3103</v>
      </c>
      <c r="J98" s="74">
        <v>2951</v>
      </c>
      <c r="K98" s="74">
        <v>12235</v>
      </c>
      <c r="L98" s="74">
        <v>2183</v>
      </c>
      <c r="M98" s="75"/>
      <c r="N98" s="76">
        <v>3060</v>
      </c>
      <c r="O98" s="76">
        <v>2855</v>
      </c>
      <c r="P98" s="76">
        <v>2736</v>
      </c>
      <c r="Q98" s="76">
        <v>12852</v>
      </c>
      <c r="R98" s="76">
        <v>2185</v>
      </c>
      <c r="S98" s="75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</row>
    <row r="99" spans="1:97" x14ac:dyDescent="0.25">
      <c r="A99" t="s">
        <v>87</v>
      </c>
      <c r="B99" s="80">
        <f t="shared" si="9"/>
        <v>92</v>
      </c>
      <c r="C99" s="59" t="s">
        <v>87</v>
      </c>
      <c r="D99" s="56">
        <f t="shared" si="6"/>
        <v>20986</v>
      </c>
      <c r="E99" s="57">
        <f t="shared" si="7"/>
        <v>21748</v>
      </c>
      <c r="F99" s="60">
        <f t="shared" si="8"/>
        <v>42734</v>
      </c>
      <c r="G99" s="78"/>
      <c r="H99" s="74">
        <v>2943</v>
      </c>
      <c r="I99" s="74">
        <v>2735</v>
      </c>
      <c r="J99" s="74">
        <v>2601</v>
      </c>
      <c r="K99" s="74">
        <v>10783</v>
      </c>
      <c r="L99" s="74">
        <v>1924</v>
      </c>
      <c r="M99" s="75"/>
      <c r="N99" s="76">
        <v>2810</v>
      </c>
      <c r="O99" s="76">
        <v>2621</v>
      </c>
      <c r="P99" s="76">
        <v>2512</v>
      </c>
      <c r="Q99" s="76">
        <v>11799</v>
      </c>
      <c r="R99" s="76">
        <v>2006</v>
      </c>
      <c r="S99" s="75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</row>
    <row r="100" spans="1:97" x14ac:dyDescent="0.25">
      <c r="A100" t="s">
        <v>88</v>
      </c>
      <c r="B100" s="80">
        <f t="shared" si="9"/>
        <v>93</v>
      </c>
      <c r="C100" s="59" t="s">
        <v>88</v>
      </c>
      <c r="D100" s="56">
        <f t="shared" si="6"/>
        <v>4144</v>
      </c>
      <c r="E100" s="57">
        <f t="shared" si="7"/>
        <v>4092</v>
      </c>
      <c r="F100" s="60">
        <f t="shared" si="8"/>
        <v>8236</v>
      </c>
      <c r="G100" s="78"/>
      <c r="H100" s="74">
        <v>581</v>
      </c>
      <c r="I100" s="74">
        <v>540</v>
      </c>
      <c r="J100" s="74">
        <v>513</v>
      </c>
      <c r="K100" s="74">
        <v>2130</v>
      </c>
      <c r="L100" s="74">
        <v>380</v>
      </c>
      <c r="M100" s="75"/>
      <c r="N100" s="76">
        <v>529</v>
      </c>
      <c r="O100" s="76">
        <v>493</v>
      </c>
      <c r="P100" s="76">
        <v>472</v>
      </c>
      <c r="Q100" s="76">
        <v>2221</v>
      </c>
      <c r="R100" s="76">
        <v>377</v>
      </c>
      <c r="S100" s="75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</row>
    <row r="101" spans="1:97" x14ac:dyDescent="0.25">
      <c r="A101" t="s">
        <v>89</v>
      </c>
      <c r="B101" s="80">
        <f t="shared" si="9"/>
        <v>94</v>
      </c>
      <c r="C101" s="59" t="s">
        <v>89</v>
      </c>
      <c r="D101" s="56">
        <f t="shared" si="6"/>
        <v>3025</v>
      </c>
      <c r="E101" s="57">
        <f t="shared" si="7"/>
        <v>2990</v>
      </c>
      <c r="F101" s="60">
        <f t="shared" si="8"/>
        <v>6015</v>
      </c>
      <c r="G101" s="78"/>
      <c r="H101" s="74">
        <v>424</v>
      </c>
      <c r="I101" s="74">
        <v>394</v>
      </c>
      <c r="J101" s="74">
        <v>375</v>
      </c>
      <c r="K101" s="74">
        <v>1555</v>
      </c>
      <c r="L101" s="74">
        <v>277</v>
      </c>
      <c r="M101" s="75"/>
      <c r="N101" s="76">
        <v>386</v>
      </c>
      <c r="O101" s="76">
        <v>360</v>
      </c>
      <c r="P101" s="76">
        <v>345</v>
      </c>
      <c r="Q101" s="76">
        <v>1623</v>
      </c>
      <c r="R101" s="76">
        <v>276</v>
      </c>
      <c r="S101" s="75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</row>
    <row r="102" spans="1:97" x14ac:dyDescent="0.25">
      <c r="A102" t="s">
        <v>90</v>
      </c>
      <c r="B102" s="80">
        <f t="shared" si="9"/>
        <v>95</v>
      </c>
      <c r="C102" s="59" t="s">
        <v>90</v>
      </c>
      <c r="D102" s="56">
        <f t="shared" si="6"/>
        <v>17673</v>
      </c>
      <c r="E102" s="57">
        <f t="shared" si="7"/>
        <v>17384</v>
      </c>
      <c r="F102" s="60">
        <f t="shared" si="8"/>
        <v>35057</v>
      </c>
      <c r="G102" s="78"/>
      <c r="H102" s="74">
        <v>2479</v>
      </c>
      <c r="I102" s="74">
        <v>2303</v>
      </c>
      <c r="J102" s="74">
        <v>2190</v>
      </c>
      <c r="K102" s="74">
        <v>9081</v>
      </c>
      <c r="L102" s="74">
        <v>1620</v>
      </c>
      <c r="M102" s="75"/>
      <c r="N102" s="76">
        <v>2246</v>
      </c>
      <c r="O102" s="76">
        <v>2095</v>
      </c>
      <c r="P102" s="76">
        <v>2008</v>
      </c>
      <c r="Q102" s="76">
        <v>9431</v>
      </c>
      <c r="R102" s="76">
        <v>1604</v>
      </c>
      <c r="S102" s="75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</row>
    <row r="103" spans="1:97" x14ac:dyDescent="0.25">
      <c r="A103" t="s">
        <v>91</v>
      </c>
      <c r="B103" s="80">
        <f t="shared" si="9"/>
        <v>96</v>
      </c>
      <c r="C103" s="59" t="s">
        <v>91</v>
      </c>
      <c r="D103" s="56">
        <f t="shared" si="6"/>
        <v>30714</v>
      </c>
      <c r="E103" s="57">
        <f t="shared" si="7"/>
        <v>31178</v>
      </c>
      <c r="F103" s="60">
        <f t="shared" si="8"/>
        <v>61892</v>
      </c>
      <c r="G103" s="78"/>
      <c r="H103" s="74">
        <v>4308</v>
      </c>
      <c r="I103" s="74">
        <v>4003</v>
      </c>
      <c r="J103" s="74">
        <v>3807</v>
      </c>
      <c r="K103" s="74">
        <v>15781</v>
      </c>
      <c r="L103" s="74">
        <v>2815</v>
      </c>
      <c r="M103" s="75"/>
      <c r="N103" s="76">
        <v>4028</v>
      </c>
      <c r="O103" s="76">
        <v>3758</v>
      </c>
      <c r="P103" s="76">
        <v>3601</v>
      </c>
      <c r="Q103" s="76">
        <v>16915</v>
      </c>
      <c r="R103" s="76">
        <v>2876</v>
      </c>
      <c r="S103" s="75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  <c r="CH103" s="73"/>
      <c r="CI103" s="73"/>
      <c r="CJ103" s="73"/>
      <c r="CK103" s="73"/>
      <c r="CL103" s="73"/>
      <c r="CM103" s="73"/>
      <c r="CN103" s="73"/>
      <c r="CO103" s="73"/>
      <c r="CP103" s="73"/>
      <c r="CQ103" s="73"/>
      <c r="CR103" s="73"/>
      <c r="CS103" s="73"/>
    </row>
    <row r="104" spans="1:97" x14ac:dyDescent="0.25">
      <c r="A104" t="s">
        <v>92</v>
      </c>
      <c r="B104" s="80">
        <f t="shared" si="9"/>
        <v>97</v>
      </c>
      <c r="C104" s="59" t="s">
        <v>92</v>
      </c>
      <c r="D104" s="56">
        <f t="shared" ref="D104:D131" si="10">SUM(H104:L104)</f>
        <v>9096</v>
      </c>
      <c r="E104" s="57">
        <f t="shared" ref="E104:E131" si="11">SUM(N104:R104)</f>
        <v>9189</v>
      </c>
      <c r="F104" s="60">
        <f t="shared" si="8"/>
        <v>18285</v>
      </c>
      <c r="G104" s="78"/>
      <c r="H104" s="74">
        <v>1276</v>
      </c>
      <c r="I104" s="74">
        <v>1185</v>
      </c>
      <c r="J104" s="74">
        <v>1127</v>
      </c>
      <c r="K104" s="74">
        <v>4674</v>
      </c>
      <c r="L104" s="74">
        <v>834</v>
      </c>
      <c r="M104" s="75"/>
      <c r="N104" s="76">
        <v>1187</v>
      </c>
      <c r="O104" s="76">
        <v>1107</v>
      </c>
      <c r="P104" s="76">
        <v>1061</v>
      </c>
      <c r="Q104" s="76">
        <v>4986</v>
      </c>
      <c r="R104" s="76">
        <v>848</v>
      </c>
      <c r="S104" s="75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  <c r="CH104" s="73"/>
      <c r="CI104" s="73"/>
      <c r="CJ104" s="73"/>
      <c r="CK104" s="73"/>
      <c r="CL104" s="73"/>
      <c r="CM104" s="73"/>
      <c r="CN104" s="73"/>
      <c r="CO104" s="73"/>
      <c r="CP104" s="73"/>
      <c r="CQ104" s="73"/>
      <c r="CR104" s="73"/>
      <c r="CS104" s="73"/>
    </row>
    <row r="105" spans="1:97" x14ac:dyDescent="0.25">
      <c r="A105" t="s">
        <v>93</v>
      </c>
      <c r="B105" s="80">
        <f t="shared" si="9"/>
        <v>98</v>
      </c>
      <c r="C105" s="59" t="s">
        <v>93</v>
      </c>
      <c r="D105" s="56">
        <f t="shared" si="10"/>
        <v>10104</v>
      </c>
      <c r="E105" s="57">
        <f t="shared" si="11"/>
        <v>10464</v>
      </c>
      <c r="F105" s="60">
        <f t="shared" si="8"/>
        <v>20568</v>
      </c>
      <c r="G105" s="78"/>
      <c r="H105" s="74">
        <v>1417</v>
      </c>
      <c r="I105" s="74">
        <v>1317</v>
      </c>
      <c r="J105" s="74">
        <v>1252</v>
      </c>
      <c r="K105" s="74">
        <v>5192</v>
      </c>
      <c r="L105" s="74">
        <v>926</v>
      </c>
      <c r="M105" s="75"/>
      <c r="N105" s="76">
        <v>1352</v>
      </c>
      <c r="O105" s="76">
        <v>1261</v>
      </c>
      <c r="P105" s="76">
        <v>1208</v>
      </c>
      <c r="Q105" s="76">
        <v>5678</v>
      </c>
      <c r="R105" s="76">
        <v>965</v>
      </c>
      <c r="S105" s="75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73"/>
      <c r="CN105" s="73"/>
      <c r="CO105" s="73"/>
      <c r="CP105" s="73"/>
      <c r="CQ105" s="73"/>
      <c r="CR105" s="73"/>
      <c r="CS105" s="73"/>
    </row>
    <row r="106" spans="1:97" x14ac:dyDescent="0.25">
      <c r="A106" t="s">
        <v>94</v>
      </c>
      <c r="B106" s="80">
        <f t="shared" si="9"/>
        <v>99</v>
      </c>
      <c r="C106" s="59" t="s">
        <v>94</v>
      </c>
      <c r="D106" s="56">
        <f t="shared" si="10"/>
        <v>4580</v>
      </c>
      <c r="E106" s="57">
        <f t="shared" si="11"/>
        <v>4531</v>
      </c>
      <c r="F106" s="60">
        <f t="shared" si="8"/>
        <v>9111</v>
      </c>
      <c r="G106" s="78"/>
      <c r="H106" s="74">
        <v>642</v>
      </c>
      <c r="I106" s="74">
        <v>597</v>
      </c>
      <c r="J106" s="74">
        <v>567</v>
      </c>
      <c r="K106" s="74">
        <v>2354</v>
      </c>
      <c r="L106" s="74">
        <v>420</v>
      </c>
      <c r="M106" s="75"/>
      <c r="N106" s="76">
        <v>585</v>
      </c>
      <c r="O106" s="76">
        <v>546</v>
      </c>
      <c r="P106" s="76">
        <v>523</v>
      </c>
      <c r="Q106" s="76">
        <v>2459</v>
      </c>
      <c r="R106" s="76">
        <v>418</v>
      </c>
      <c r="S106" s="75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  <c r="CH106" s="73"/>
      <c r="CI106" s="73"/>
      <c r="CJ106" s="73"/>
      <c r="CK106" s="73"/>
      <c r="CL106" s="73"/>
      <c r="CM106" s="73"/>
      <c r="CN106" s="73"/>
      <c r="CO106" s="73"/>
      <c r="CP106" s="73"/>
      <c r="CQ106" s="73"/>
      <c r="CR106" s="73"/>
      <c r="CS106" s="73"/>
    </row>
    <row r="107" spans="1:97" x14ac:dyDescent="0.25">
      <c r="A107" t="s">
        <v>95</v>
      </c>
      <c r="B107" s="80">
        <f t="shared" si="9"/>
        <v>100</v>
      </c>
      <c r="C107" s="59" t="s">
        <v>95</v>
      </c>
      <c r="D107" s="56">
        <f t="shared" si="10"/>
        <v>5857</v>
      </c>
      <c r="E107" s="57">
        <f t="shared" si="11"/>
        <v>5722</v>
      </c>
      <c r="F107" s="60">
        <f t="shared" si="8"/>
        <v>11579</v>
      </c>
      <c r="G107" s="78"/>
      <c r="H107" s="74">
        <v>821</v>
      </c>
      <c r="I107" s="74">
        <v>763</v>
      </c>
      <c r="J107" s="74">
        <v>726</v>
      </c>
      <c r="K107" s="74">
        <v>3010</v>
      </c>
      <c r="L107" s="74">
        <v>537</v>
      </c>
      <c r="M107" s="75"/>
      <c r="N107" s="76">
        <v>739</v>
      </c>
      <c r="O107" s="76">
        <v>689</v>
      </c>
      <c r="P107" s="76">
        <v>661</v>
      </c>
      <c r="Q107" s="76">
        <v>3105</v>
      </c>
      <c r="R107" s="76">
        <v>528</v>
      </c>
      <c r="S107" s="75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  <c r="BX107" s="73"/>
      <c r="BY107" s="73"/>
      <c r="BZ107" s="73"/>
      <c r="CA107" s="73"/>
      <c r="CB107" s="73"/>
      <c r="CC107" s="73"/>
      <c r="CD107" s="73"/>
      <c r="CE107" s="73"/>
      <c r="CF107" s="73"/>
      <c r="CG107" s="73"/>
      <c r="CH107" s="73"/>
      <c r="CI107" s="73"/>
      <c r="CJ107" s="73"/>
      <c r="CK107" s="73"/>
      <c r="CL107" s="73"/>
      <c r="CM107" s="73"/>
      <c r="CN107" s="73"/>
      <c r="CO107" s="73"/>
      <c r="CP107" s="73"/>
      <c r="CQ107" s="73"/>
      <c r="CR107" s="73"/>
      <c r="CS107" s="73"/>
    </row>
    <row r="108" spans="1:97" x14ac:dyDescent="0.25">
      <c r="A108" t="s">
        <v>96</v>
      </c>
      <c r="B108" s="80">
        <f t="shared" si="9"/>
        <v>101</v>
      </c>
      <c r="C108" s="59" t="s">
        <v>96</v>
      </c>
      <c r="D108" s="56">
        <f t="shared" si="10"/>
        <v>14672</v>
      </c>
      <c r="E108" s="57">
        <f t="shared" si="11"/>
        <v>14769</v>
      </c>
      <c r="F108" s="60">
        <f t="shared" si="8"/>
        <v>29441</v>
      </c>
      <c r="G108" s="78"/>
      <c r="H108" s="74">
        <v>2058</v>
      </c>
      <c r="I108" s="74">
        <v>1912</v>
      </c>
      <c r="J108" s="74">
        <v>1818</v>
      </c>
      <c r="K108" s="74">
        <v>7539</v>
      </c>
      <c r="L108" s="74">
        <v>1345</v>
      </c>
      <c r="M108" s="75"/>
      <c r="N108" s="76">
        <v>1908</v>
      </c>
      <c r="O108" s="76">
        <v>1780</v>
      </c>
      <c r="P108" s="76">
        <v>1706</v>
      </c>
      <c r="Q108" s="76">
        <v>8013</v>
      </c>
      <c r="R108" s="76">
        <v>1362</v>
      </c>
      <c r="S108" s="75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  <c r="CH108" s="73"/>
      <c r="CI108" s="73"/>
      <c r="CJ108" s="73"/>
      <c r="CK108" s="73"/>
      <c r="CL108" s="73"/>
      <c r="CM108" s="73"/>
      <c r="CN108" s="73"/>
      <c r="CO108" s="73"/>
      <c r="CP108" s="73"/>
      <c r="CQ108" s="73"/>
      <c r="CR108" s="73"/>
      <c r="CS108" s="73"/>
    </row>
    <row r="109" spans="1:97" x14ac:dyDescent="0.25">
      <c r="A109" t="s">
        <v>97</v>
      </c>
      <c r="B109" s="80">
        <f t="shared" si="9"/>
        <v>102</v>
      </c>
      <c r="C109" s="59" t="s">
        <v>97</v>
      </c>
      <c r="D109" s="56">
        <f t="shared" si="10"/>
        <v>22822</v>
      </c>
      <c r="E109" s="57">
        <f t="shared" si="11"/>
        <v>24140</v>
      </c>
      <c r="F109" s="60">
        <f t="shared" si="8"/>
        <v>46962</v>
      </c>
      <c r="G109" s="78"/>
      <c r="H109" s="74">
        <v>3201</v>
      </c>
      <c r="I109" s="74">
        <v>2974</v>
      </c>
      <c r="J109" s="74">
        <v>2829</v>
      </c>
      <c r="K109" s="74">
        <v>11726</v>
      </c>
      <c r="L109" s="74">
        <v>2092</v>
      </c>
      <c r="M109" s="75"/>
      <c r="N109" s="76">
        <v>3119</v>
      </c>
      <c r="O109" s="76">
        <v>2909</v>
      </c>
      <c r="P109" s="76">
        <v>2788</v>
      </c>
      <c r="Q109" s="76">
        <v>13097</v>
      </c>
      <c r="R109" s="76">
        <v>2227</v>
      </c>
      <c r="S109" s="75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73"/>
      <c r="BY109" s="73"/>
      <c r="BZ109" s="73"/>
      <c r="CA109" s="73"/>
      <c r="CB109" s="73"/>
      <c r="CC109" s="73"/>
      <c r="CD109" s="73"/>
      <c r="CE109" s="73"/>
      <c r="CF109" s="73"/>
      <c r="CG109" s="73"/>
      <c r="CH109" s="73"/>
      <c r="CI109" s="73"/>
      <c r="CJ109" s="73"/>
      <c r="CK109" s="73"/>
      <c r="CL109" s="73"/>
      <c r="CM109" s="73"/>
      <c r="CN109" s="73"/>
      <c r="CO109" s="73"/>
      <c r="CP109" s="73"/>
      <c r="CQ109" s="73"/>
      <c r="CR109" s="73"/>
      <c r="CS109" s="73"/>
    </row>
    <row r="110" spans="1:97" x14ac:dyDescent="0.25">
      <c r="A110" t="s">
        <v>98</v>
      </c>
      <c r="B110" s="80">
        <f t="shared" si="9"/>
        <v>103</v>
      </c>
      <c r="C110" s="59" t="s">
        <v>98</v>
      </c>
      <c r="D110" s="56">
        <f t="shared" si="10"/>
        <v>1237</v>
      </c>
      <c r="E110" s="57">
        <f t="shared" si="11"/>
        <v>1211</v>
      </c>
      <c r="F110" s="60">
        <f t="shared" si="8"/>
        <v>2448</v>
      </c>
      <c r="G110" s="78"/>
      <c r="H110" s="74">
        <v>173</v>
      </c>
      <c r="I110" s="74">
        <v>161</v>
      </c>
      <c r="J110" s="74">
        <v>153</v>
      </c>
      <c r="K110" s="74">
        <v>637</v>
      </c>
      <c r="L110" s="74">
        <v>113</v>
      </c>
      <c r="M110" s="75"/>
      <c r="N110" s="76">
        <v>156</v>
      </c>
      <c r="O110" s="76">
        <v>146</v>
      </c>
      <c r="P110" s="76">
        <v>140</v>
      </c>
      <c r="Q110" s="76">
        <v>658</v>
      </c>
      <c r="R110" s="76">
        <v>111</v>
      </c>
      <c r="S110" s="75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  <c r="BX110" s="73"/>
      <c r="BY110" s="73"/>
      <c r="BZ110" s="73"/>
      <c r="CA110" s="73"/>
      <c r="CB110" s="73"/>
      <c r="CC110" s="73"/>
      <c r="CD110" s="73"/>
      <c r="CE110" s="73"/>
      <c r="CF110" s="73"/>
      <c r="CG110" s="73"/>
      <c r="CH110" s="73"/>
      <c r="CI110" s="73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</row>
    <row r="111" spans="1:97" x14ac:dyDescent="0.25">
      <c r="A111" t="s">
        <v>99</v>
      </c>
      <c r="B111" s="80">
        <f t="shared" si="9"/>
        <v>104</v>
      </c>
      <c r="C111" s="59" t="s">
        <v>99</v>
      </c>
      <c r="D111" s="56">
        <f t="shared" si="10"/>
        <v>179244</v>
      </c>
      <c r="E111" s="57">
        <f t="shared" si="11"/>
        <v>196493</v>
      </c>
      <c r="F111" s="60">
        <f t="shared" si="8"/>
        <v>375737</v>
      </c>
      <c r="G111" s="78"/>
      <c r="H111" s="74">
        <v>25144</v>
      </c>
      <c r="I111" s="74">
        <v>23365</v>
      </c>
      <c r="J111" s="74">
        <v>22221</v>
      </c>
      <c r="K111" s="74">
        <v>92077</v>
      </c>
      <c r="L111" s="74">
        <v>16437</v>
      </c>
      <c r="M111" s="75"/>
      <c r="N111" s="76">
        <v>25390</v>
      </c>
      <c r="O111" s="76">
        <v>23687</v>
      </c>
      <c r="P111" s="76">
        <v>22699</v>
      </c>
      <c r="Q111" s="76">
        <v>106582</v>
      </c>
      <c r="R111" s="76">
        <v>18135</v>
      </c>
      <c r="S111" s="75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  <c r="BX111" s="73"/>
      <c r="BY111" s="73"/>
      <c r="BZ111" s="73"/>
      <c r="CA111" s="73"/>
      <c r="CB111" s="73"/>
      <c r="CC111" s="73"/>
      <c r="CD111" s="73"/>
      <c r="CE111" s="73"/>
      <c r="CF111" s="73"/>
      <c r="CG111" s="73"/>
      <c r="CH111" s="73"/>
      <c r="CI111" s="73"/>
      <c r="CJ111" s="73"/>
      <c r="CK111" s="73"/>
      <c r="CL111" s="73"/>
      <c r="CM111" s="73"/>
      <c r="CN111" s="73"/>
      <c r="CO111" s="73"/>
      <c r="CP111" s="73"/>
      <c r="CQ111" s="73"/>
      <c r="CR111" s="73"/>
      <c r="CS111" s="73"/>
    </row>
    <row r="112" spans="1:97" x14ac:dyDescent="0.25">
      <c r="A112" t="s">
        <v>100</v>
      </c>
      <c r="B112" s="80">
        <f t="shared" si="9"/>
        <v>105</v>
      </c>
      <c r="C112" s="59" t="s">
        <v>100</v>
      </c>
      <c r="D112" s="56">
        <f t="shared" si="10"/>
        <v>2751</v>
      </c>
      <c r="E112" s="57">
        <f t="shared" si="11"/>
        <v>2917</v>
      </c>
      <c r="F112" s="60">
        <f t="shared" si="8"/>
        <v>5668</v>
      </c>
      <c r="G112" s="78"/>
      <c r="H112" s="74">
        <v>386</v>
      </c>
      <c r="I112" s="74">
        <v>358</v>
      </c>
      <c r="J112" s="74">
        <v>341</v>
      </c>
      <c r="K112" s="74">
        <v>1414</v>
      </c>
      <c r="L112" s="74">
        <v>252</v>
      </c>
      <c r="M112" s="75"/>
      <c r="N112" s="76">
        <v>377</v>
      </c>
      <c r="O112" s="76">
        <v>351</v>
      </c>
      <c r="P112" s="76">
        <v>337</v>
      </c>
      <c r="Q112" s="76">
        <v>1583</v>
      </c>
      <c r="R112" s="76">
        <v>269</v>
      </c>
      <c r="S112" s="75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  <c r="CH112" s="73"/>
      <c r="CI112" s="73"/>
      <c r="CJ112" s="73"/>
      <c r="CK112" s="73"/>
      <c r="CL112" s="73"/>
      <c r="CM112" s="73"/>
      <c r="CN112" s="73"/>
      <c r="CO112" s="73"/>
      <c r="CP112" s="73"/>
      <c r="CQ112" s="73"/>
      <c r="CR112" s="73"/>
      <c r="CS112" s="73"/>
    </row>
    <row r="113" spans="1:97" x14ac:dyDescent="0.25">
      <c r="A113" t="s">
        <v>101</v>
      </c>
      <c r="B113" s="80">
        <f t="shared" si="9"/>
        <v>106</v>
      </c>
      <c r="C113" s="59" t="s">
        <v>101</v>
      </c>
      <c r="D113" s="56">
        <f t="shared" si="10"/>
        <v>7236</v>
      </c>
      <c r="E113" s="57">
        <f t="shared" si="11"/>
        <v>7624</v>
      </c>
      <c r="F113" s="60">
        <f t="shared" si="8"/>
        <v>14860</v>
      </c>
      <c r="G113" s="78"/>
      <c r="H113" s="74">
        <v>1015</v>
      </c>
      <c r="I113" s="74">
        <v>943</v>
      </c>
      <c r="J113" s="74">
        <v>897</v>
      </c>
      <c r="K113" s="74">
        <v>3718</v>
      </c>
      <c r="L113" s="74">
        <v>663</v>
      </c>
      <c r="M113" s="75"/>
      <c r="N113" s="76">
        <v>985</v>
      </c>
      <c r="O113" s="76">
        <v>919</v>
      </c>
      <c r="P113" s="76">
        <v>880</v>
      </c>
      <c r="Q113" s="76">
        <v>4137</v>
      </c>
      <c r="R113" s="76">
        <v>703</v>
      </c>
      <c r="S113" s="75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3"/>
      <c r="CA113" s="73"/>
      <c r="CB113" s="73"/>
      <c r="CC113" s="73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3"/>
      <c r="CO113" s="73"/>
      <c r="CP113" s="73"/>
      <c r="CQ113" s="73"/>
      <c r="CR113" s="73"/>
      <c r="CS113" s="73"/>
    </row>
    <row r="114" spans="1:97" x14ac:dyDescent="0.25">
      <c r="A114" t="s">
        <v>102</v>
      </c>
      <c r="B114" s="80">
        <f t="shared" si="9"/>
        <v>107</v>
      </c>
      <c r="C114" s="59" t="s">
        <v>102</v>
      </c>
      <c r="D114" s="56">
        <f t="shared" si="10"/>
        <v>11242</v>
      </c>
      <c r="E114" s="57">
        <f t="shared" si="11"/>
        <v>11447</v>
      </c>
      <c r="F114" s="60">
        <f t="shared" si="8"/>
        <v>22689</v>
      </c>
      <c r="G114" s="78"/>
      <c r="H114" s="74">
        <v>1577</v>
      </c>
      <c r="I114" s="74">
        <v>1465</v>
      </c>
      <c r="J114" s="74">
        <v>1393</v>
      </c>
      <c r="K114" s="74">
        <v>5777</v>
      </c>
      <c r="L114" s="74">
        <v>1030</v>
      </c>
      <c r="M114" s="75"/>
      <c r="N114" s="76">
        <v>1479</v>
      </c>
      <c r="O114" s="76">
        <v>1379</v>
      </c>
      <c r="P114" s="76">
        <v>1322</v>
      </c>
      <c r="Q114" s="76">
        <v>6211</v>
      </c>
      <c r="R114" s="76">
        <v>1056</v>
      </c>
      <c r="S114" s="75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  <c r="CL114" s="73"/>
      <c r="CM114" s="73"/>
      <c r="CN114" s="73"/>
      <c r="CO114" s="73"/>
      <c r="CP114" s="73"/>
      <c r="CQ114" s="73"/>
      <c r="CR114" s="73"/>
      <c r="CS114" s="73"/>
    </row>
    <row r="115" spans="1:97" x14ac:dyDescent="0.25">
      <c r="A115" t="s">
        <v>103</v>
      </c>
      <c r="B115" s="80">
        <f t="shared" si="9"/>
        <v>108</v>
      </c>
      <c r="C115" s="59" t="s">
        <v>103</v>
      </c>
      <c r="D115" s="56">
        <f t="shared" si="10"/>
        <v>26410</v>
      </c>
      <c r="E115" s="57">
        <f t="shared" si="11"/>
        <v>27842</v>
      </c>
      <c r="F115" s="60">
        <f t="shared" si="8"/>
        <v>54252</v>
      </c>
      <c r="G115" s="78"/>
      <c r="H115" s="74">
        <v>3704</v>
      </c>
      <c r="I115" s="74">
        <v>3442</v>
      </c>
      <c r="J115" s="74">
        <v>3273</v>
      </c>
      <c r="K115" s="74">
        <v>13570</v>
      </c>
      <c r="L115" s="74">
        <v>2421</v>
      </c>
      <c r="M115" s="75"/>
      <c r="N115" s="76">
        <v>3597</v>
      </c>
      <c r="O115" s="76">
        <v>3355</v>
      </c>
      <c r="P115" s="76">
        <v>3216</v>
      </c>
      <c r="Q115" s="76">
        <v>15105</v>
      </c>
      <c r="R115" s="76">
        <v>2569</v>
      </c>
      <c r="S115" s="75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  <c r="CL115" s="73"/>
      <c r="CM115" s="73"/>
      <c r="CN115" s="73"/>
      <c r="CO115" s="73"/>
      <c r="CP115" s="73"/>
      <c r="CQ115" s="73"/>
      <c r="CR115" s="73"/>
      <c r="CS115" s="73"/>
    </row>
    <row r="116" spans="1:97" x14ac:dyDescent="0.25">
      <c r="A116" t="s">
        <v>104</v>
      </c>
      <c r="B116" s="80">
        <f t="shared" si="9"/>
        <v>109</v>
      </c>
      <c r="C116" s="59" t="s">
        <v>104</v>
      </c>
      <c r="D116" s="56">
        <f t="shared" si="10"/>
        <v>28581</v>
      </c>
      <c r="E116" s="57">
        <f t="shared" si="11"/>
        <v>30063</v>
      </c>
      <c r="F116" s="60">
        <f t="shared" si="8"/>
        <v>58644</v>
      </c>
      <c r="G116" s="78"/>
      <c r="H116" s="74">
        <v>4009</v>
      </c>
      <c r="I116" s="74">
        <v>3725</v>
      </c>
      <c r="J116" s="74">
        <v>3542</v>
      </c>
      <c r="K116" s="74">
        <v>14685</v>
      </c>
      <c r="L116" s="74">
        <v>2620</v>
      </c>
      <c r="M116" s="75"/>
      <c r="N116" s="76">
        <v>3884</v>
      </c>
      <c r="O116" s="76">
        <v>3623</v>
      </c>
      <c r="P116" s="76">
        <v>3472</v>
      </c>
      <c r="Q116" s="76">
        <v>16310</v>
      </c>
      <c r="R116" s="76">
        <v>2774</v>
      </c>
      <c r="S116" s="75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  <c r="BX116" s="73"/>
      <c r="BY116" s="73"/>
      <c r="BZ116" s="73"/>
      <c r="CA116" s="73"/>
      <c r="CB116" s="73"/>
      <c r="CC116" s="73"/>
      <c r="CD116" s="73"/>
      <c r="CE116" s="73"/>
      <c r="CF116" s="73"/>
      <c r="CG116" s="73"/>
      <c r="CH116" s="73"/>
      <c r="CI116" s="73"/>
      <c r="CJ116" s="73"/>
      <c r="CK116" s="73"/>
      <c r="CL116" s="73"/>
      <c r="CM116" s="73"/>
      <c r="CN116" s="73"/>
      <c r="CO116" s="73"/>
      <c r="CP116" s="73"/>
      <c r="CQ116" s="73"/>
      <c r="CR116" s="73"/>
      <c r="CS116" s="73"/>
    </row>
    <row r="117" spans="1:97" x14ac:dyDescent="0.25">
      <c r="A117" t="s">
        <v>105</v>
      </c>
      <c r="B117" s="80">
        <f t="shared" si="9"/>
        <v>110</v>
      </c>
      <c r="C117" s="59" t="s">
        <v>105</v>
      </c>
      <c r="D117" s="56">
        <f t="shared" si="10"/>
        <v>46861</v>
      </c>
      <c r="E117" s="57">
        <f t="shared" si="11"/>
        <v>46650</v>
      </c>
      <c r="F117" s="60">
        <f t="shared" si="8"/>
        <v>93511</v>
      </c>
      <c r="G117" s="78"/>
      <c r="H117" s="74">
        <v>6573</v>
      </c>
      <c r="I117" s="74">
        <v>6107</v>
      </c>
      <c r="J117" s="74">
        <v>5808</v>
      </c>
      <c r="K117" s="74">
        <v>24077</v>
      </c>
      <c r="L117" s="74">
        <v>4296</v>
      </c>
      <c r="M117" s="75"/>
      <c r="N117" s="76">
        <v>6027</v>
      </c>
      <c r="O117" s="76">
        <v>5622</v>
      </c>
      <c r="P117" s="76">
        <v>5388</v>
      </c>
      <c r="Q117" s="76">
        <v>25309</v>
      </c>
      <c r="R117" s="76">
        <v>4304</v>
      </c>
      <c r="S117" s="75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  <c r="CH117" s="73"/>
      <c r="CI117" s="73"/>
      <c r="CJ117" s="73"/>
      <c r="CK117" s="73"/>
      <c r="CL117" s="73"/>
      <c r="CM117" s="73"/>
      <c r="CN117" s="73"/>
      <c r="CO117" s="73"/>
      <c r="CP117" s="73"/>
      <c r="CQ117" s="73"/>
      <c r="CR117" s="73"/>
      <c r="CS117" s="73"/>
    </row>
    <row r="118" spans="1:97" x14ac:dyDescent="0.25">
      <c r="A118" t="s">
        <v>106</v>
      </c>
      <c r="B118" s="80">
        <f t="shared" si="9"/>
        <v>111</v>
      </c>
      <c r="C118" s="59" t="s">
        <v>106</v>
      </c>
      <c r="D118" s="56">
        <f t="shared" si="10"/>
        <v>48013</v>
      </c>
      <c r="E118" s="57">
        <f t="shared" si="11"/>
        <v>49706</v>
      </c>
      <c r="F118" s="60">
        <f t="shared" si="8"/>
        <v>97719</v>
      </c>
      <c r="G118" s="78"/>
      <c r="H118" s="74">
        <v>6734</v>
      </c>
      <c r="I118" s="74">
        <v>6258</v>
      </c>
      <c r="J118" s="74">
        <v>5951</v>
      </c>
      <c r="K118" s="74">
        <v>24669</v>
      </c>
      <c r="L118" s="74">
        <v>4401</v>
      </c>
      <c r="M118" s="75"/>
      <c r="N118" s="76">
        <v>6422</v>
      </c>
      <c r="O118" s="76">
        <v>5991</v>
      </c>
      <c r="P118" s="76">
        <v>5741</v>
      </c>
      <c r="Q118" s="76">
        <v>26966</v>
      </c>
      <c r="R118" s="76">
        <v>4586</v>
      </c>
      <c r="S118" s="75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P118" s="73"/>
      <c r="CQ118" s="73"/>
      <c r="CR118" s="73"/>
      <c r="CS118" s="73"/>
    </row>
    <row r="119" spans="1:97" x14ac:dyDescent="0.25">
      <c r="A119" t="s">
        <v>107</v>
      </c>
      <c r="B119" s="80">
        <f t="shared" si="9"/>
        <v>112</v>
      </c>
      <c r="C119" s="59" t="s">
        <v>107</v>
      </c>
      <c r="D119" s="56">
        <f t="shared" si="10"/>
        <v>3715</v>
      </c>
      <c r="E119" s="57">
        <f t="shared" si="11"/>
        <v>3733</v>
      </c>
      <c r="F119" s="60">
        <f t="shared" si="8"/>
        <v>7448</v>
      </c>
      <c r="G119" s="78"/>
      <c r="H119" s="74">
        <v>521</v>
      </c>
      <c r="I119" s="74">
        <v>484</v>
      </c>
      <c r="J119" s="74">
        <v>460</v>
      </c>
      <c r="K119" s="74">
        <v>1910</v>
      </c>
      <c r="L119" s="74">
        <v>340</v>
      </c>
      <c r="M119" s="75"/>
      <c r="N119" s="76">
        <v>482</v>
      </c>
      <c r="O119" s="76">
        <v>450</v>
      </c>
      <c r="P119" s="76">
        <v>431</v>
      </c>
      <c r="Q119" s="76">
        <v>2026</v>
      </c>
      <c r="R119" s="76">
        <v>344</v>
      </c>
      <c r="S119" s="75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  <c r="BX119" s="73"/>
      <c r="BY119" s="73"/>
      <c r="BZ119" s="73"/>
      <c r="CA119" s="73"/>
      <c r="CB119" s="73"/>
      <c r="CC119" s="73"/>
      <c r="CD119" s="73"/>
      <c r="CE119" s="73"/>
      <c r="CF119" s="73"/>
      <c r="CG119" s="73"/>
      <c r="CH119" s="73"/>
      <c r="CI119" s="73"/>
      <c r="CJ119" s="73"/>
      <c r="CK119" s="73"/>
      <c r="CL119" s="73"/>
      <c r="CM119" s="73"/>
      <c r="CN119" s="73"/>
      <c r="CO119" s="73"/>
      <c r="CP119" s="73"/>
      <c r="CQ119" s="73"/>
      <c r="CR119" s="73"/>
      <c r="CS119" s="73"/>
    </row>
    <row r="120" spans="1:97" x14ac:dyDescent="0.25">
      <c r="A120" t="s">
        <v>108</v>
      </c>
      <c r="B120" s="80">
        <f t="shared" si="9"/>
        <v>113</v>
      </c>
      <c r="C120" s="59" t="s">
        <v>108</v>
      </c>
      <c r="D120" s="56">
        <f t="shared" si="10"/>
        <v>21133</v>
      </c>
      <c r="E120" s="57">
        <f t="shared" si="11"/>
        <v>22132</v>
      </c>
      <c r="F120" s="60">
        <f t="shared" si="8"/>
        <v>43265</v>
      </c>
      <c r="G120" s="78"/>
      <c r="H120" s="74">
        <v>2964</v>
      </c>
      <c r="I120" s="74">
        <v>2754</v>
      </c>
      <c r="J120" s="74">
        <v>2619</v>
      </c>
      <c r="K120" s="74">
        <v>10859</v>
      </c>
      <c r="L120" s="74">
        <v>1937</v>
      </c>
      <c r="M120" s="75"/>
      <c r="N120" s="76">
        <v>2859</v>
      </c>
      <c r="O120" s="76">
        <v>2667</v>
      </c>
      <c r="P120" s="76">
        <v>2556</v>
      </c>
      <c r="Q120" s="76">
        <v>12008</v>
      </c>
      <c r="R120" s="76">
        <v>2042</v>
      </c>
      <c r="S120" s="75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  <c r="CH120" s="73"/>
      <c r="CI120" s="73"/>
      <c r="CJ120" s="73"/>
      <c r="CK120" s="73"/>
      <c r="CL120" s="73"/>
      <c r="CM120" s="73"/>
      <c r="CN120" s="73"/>
      <c r="CO120" s="73"/>
      <c r="CP120" s="73"/>
      <c r="CQ120" s="73"/>
      <c r="CR120" s="73"/>
      <c r="CS120" s="73"/>
    </row>
    <row r="121" spans="1:97" x14ac:dyDescent="0.25">
      <c r="A121" t="s">
        <v>109</v>
      </c>
      <c r="B121" s="80">
        <f t="shared" si="9"/>
        <v>114</v>
      </c>
      <c r="C121" s="59" t="s">
        <v>109</v>
      </c>
      <c r="D121" s="56">
        <f t="shared" si="10"/>
        <v>20316</v>
      </c>
      <c r="E121" s="57">
        <f t="shared" si="11"/>
        <v>21640</v>
      </c>
      <c r="F121" s="60">
        <f t="shared" si="8"/>
        <v>41956</v>
      </c>
      <c r="G121" s="78"/>
      <c r="H121" s="74">
        <v>2849</v>
      </c>
      <c r="I121" s="74">
        <v>2648</v>
      </c>
      <c r="J121" s="74">
        <v>2518</v>
      </c>
      <c r="K121" s="74">
        <v>10439</v>
      </c>
      <c r="L121" s="74">
        <v>1862</v>
      </c>
      <c r="M121" s="75"/>
      <c r="N121" s="76">
        <v>2796</v>
      </c>
      <c r="O121" s="76">
        <v>2608</v>
      </c>
      <c r="P121" s="76">
        <v>2499</v>
      </c>
      <c r="Q121" s="76">
        <v>11741</v>
      </c>
      <c r="R121" s="76">
        <v>1996</v>
      </c>
      <c r="S121" s="75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  <c r="CH121" s="73"/>
      <c r="CI121" s="73"/>
      <c r="CJ121" s="73"/>
      <c r="CK121" s="73"/>
      <c r="CL121" s="73"/>
      <c r="CM121" s="73"/>
      <c r="CN121" s="73"/>
      <c r="CO121" s="73"/>
      <c r="CP121" s="73"/>
      <c r="CQ121" s="73"/>
      <c r="CR121" s="73"/>
      <c r="CS121" s="73"/>
    </row>
    <row r="122" spans="1:97" s="14" customFormat="1" x14ac:dyDescent="0.25">
      <c r="A122" s="14" t="s">
        <v>110</v>
      </c>
      <c r="B122" s="80">
        <f t="shared" si="9"/>
        <v>115</v>
      </c>
      <c r="C122" s="59" t="s">
        <v>110</v>
      </c>
      <c r="D122" s="56">
        <f t="shared" si="10"/>
        <v>301351</v>
      </c>
      <c r="E122" s="57">
        <f t="shared" si="11"/>
        <v>335431</v>
      </c>
      <c r="F122" s="60">
        <f t="shared" si="8"/>
        <v>636782</v>
      </c>
      <c r="G122" s="78"/>
      <c r="H122" s="74">
        <v>42271</v>
      </c>
      <c r="I122" s="74">
        <v>39280</v>
      </c>
      <c r="J122" s="74">
        <v>37356</v>
      </c>
      <c r="K122" s="74">
        <v>154813</v>
      </c>
      <c r="L122" s="74">
        <v>27631</v>
      </c>
      <c r="M122" s="75"/>
      <c r="N122" s="76">
        <v>43339</v>
      </c>
      <c r="O122" s="76">
        <v>40435</v>
      </c>
      <c r="P122" s="76">
        <v>38751</v>
      </c>
      <c r="Q122" s="76">
        <v>181951</v>
      </c>
      <c r="R122" s="76">
        <v>30955</v>
      </c>
      <c r="S122" s="75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  <c r="BY122" s="73"/>
      <c r="BZ122" s="73"/>
      <c r="CA122" s="73"/>
      <c r="CB122" s="73"/>
      <c r="CC122" s="73"/>
      <c r="CD122" s="73"/>
      <c r="CE122" s="73"/>
      <c r="CF122" s="73"/>
      <c r="CG122" s="73"/>
      <c r="CH122" s="73"/>
      <c r="CI122" s="73"/>
      <c r="CJ122" s="73"/>
      <c r="CK122" s="73"/>
      <c r="CL122" s="73"/>
      <c r="CM122" s="73"/>
      <c r="CN122" s="73"/>
      <c r="CO122" s="73"/>
      <c r="CP122" s="73"/>
      <c r="CQ122" s="73"/>
      <c r="CR122" s="73"/>
      <c r="CS122" s="73"/>
    </row>
    <row r="123" spans="1:97" x14ac:dyDescent="0.25">
      <c r="A123" t="s">
        <v>111</v>
      </c>
      <c r="B123" s="80">
        <f t="shared" si="9"/>
        <v>116</v>
      </c>
      <c r="C123" s="59" t="s">
        <v>111</v>
      </c>
      <c r="D123" s="56">
        <f t="shared" si="10"/>
        <v>14740</v>
      </c>
      <c r="E123" s="57">
        <f t="shared" si="11"/>
        <v>15341</v>
      </c>
      <c r="F123" s="60">
        <f t="shared" si="8"/>
        <v>30081</v>
      </c>
      <c r="G123" s="78"/>
      <c r="H123" s="74">
        <v>2067</v>
      </c>
      <c r="I123" s="74">
        <v>1921</v>
      </c>
      <c r="J123" s="74">
        <v>1827</v>
      </c>
      <c r="K123" s="74">
        <v>7574</v>
      </c>
      <c r="L123" s="74">
        <v>1351</v>
      </c>
      <c r="M123" s="75"/>
      <c r="N123" s="76">
        <v>1982</v>
      </c>
      <c r="O123" s="76">
        <v>1849</v>
      </c>
      <c r="P123" s="76">
        <v>1772</v>
      </c>
      <c r="Q123" s="76">
        <v>8323</v>
      </c>
      <c r="R123" s="76">
        <v>1415</v>
      </c>
      <c r="S123" s="75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  <c r="BY123" s="73"/>
      <c r="BZ123" s="73"/>
      <c r="CA123" s="73"/>
      <c r="CB123" s="73"/>
      <c r="CC123" s="73"/>
      <c r="CD123" s="73"/>
      <c r="CE123" s="73"/>
      <c r="CF123" s="73"/>
      <c r="CG123" s="73"/>
      <c r="CH123" s="73"/>
      <c r="CI123" s="73"/>
      <c r="CJ123" s="73"/>
      <c r="CK123" s="73"/>
      <c r="CL123" s="73"/>
      <c r="CM123" s="73"/>
      <c r="CN123" s="73"/>
      <c r="CO123" s="73"/>
      <c r="CP123" s="73"/>
      <c r="CQ123" s="73"/>
      <c r="CR123" s="73"/>
      <c r="CS123" s="73"/>
    </row>
    <row r="124" spans="1:97" x14ac:dyDescent="0.25">
      <c r="A124" t="s">
        <v>112</v>
      </c>
      <c r="B124" s="80">
        <f t="shared" si="9"/>
        <v>117</v>
      </c>
      <c r="C124" s="59" t="s">
        <v>112</v>
      </c>
      <c r="D124" s="56">
        <f t="shared" si="10"/>
        <v>9135</v>
      </c>
      <c r="E124" s="57">
        <f t="shared" si="11"/>
        <v>9656</v>
      </c>
      <c r="F124" s="60">
        <f t="shared" si="8"/>
        <v>18791</v>
      </c>
      <c r="G124" s="78"/>
      <c r="H124" s="74">
        <v>1281</v>
      </c>
      <c r="I124" s="74">
        <v>1191</v>
      </c>
      <c r="J124" s="74">
        <v>1132</v>
      </c>
      <c r="K124" s="74">
        <v>4694</v>
      </c>
      <c r="L124" s="74">
        <v>837</v>
      </c>
      <c r="M124" s="75"/>
      <c r="N124" s="76">
        <v>1247</v>
      </c>
      <c r="O124" s="76">
        <v>1164</v>
      </c>
      <c r="P124" s="76">
        <v>1115</v>
      </c>
      <c r="Q124" s="76">
        <v>5239</v>
      </c>
      <c r="R124" s="76">
        <v>891</v>
      </c>
      <c r="S124" s="75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  <c r="CH124" s="73"/>
      <c r="CI124" s="73"/>
      <c r="CJ124" s="73"/>
      <c r="CK124" s="73"/>
      <c r="CL124" s="73"/>
      <c r="CM124" s="73"/>
      <c r="CN124" s="73"/>
      <c r="CO124" s="73"/>
      <c r="CP124" s="73"/>
      <c r="CQ124" s="73"/>
      <c r="CR124" s="73"/>
      <c r="CS124" s="73"/>
    </row>
    <row r="125" spans="1:97" x14ac:dyDescent="0.25">
      <c r="A125" t="s">
        <v>113</v>
      </c>
      <c r="B125" s="80">
        <f t="shared" si="9"/>
        <v>118</v>
      </c>
      <c r="C125" s="59" t="s">
        <v>113</v>
      </c>
      <c r="D125" s="56">
        <f t="shared" si="10"/>
        <v>8294</v>
      </c>
      <c r="E125" s="57">
        <f t="shared" si="11"/>
        <v>8610</v>
      </c>
      <c r="F125" s="60">
        <f t="shared" si="8"/>
        <v>16904</v>
      </c>
      <c r="G125" s="78"/>
      <c r="H125" s="74">
        <v>1163</v>
      </c>
      <c r="I125" s="74">
        <v>1081</v>
      </c>
      <c r="J125" s="74">
        <v>1028</v>
      </c>
      <c r="K125" s="74">
        <v>4262</v>
      </c>
      <c r="L125" s="74">
        <v>760</v>
      </c>
      <c r="M125" s="75"/>
      <c r="N125" s="76">
        <v>1112</v>
      </c>
      <c r="O125" s="76">
        <v>1038</v>
      </c>
      <c r="P125" s="76">
        <v>994</v>
      </c>
      <c r="Q125" s="76">
        <v>4672</v>
      </c>
      <c r="R125" s="76">
        <v>794</v>
      </c>
      <c r="S125" s="75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  <c r="CH125" s="73"/>
      <c r="CI125" s="73"/>
      <c r="CJ125" s="73"/>
      <c r="CK125" s="73"/>
      <c r="CL125" s="73"/>
      <c r="CM125" s="73"/>
      <c r="CN125" s="73"/>
      <c r="CO125" s="73"/>
      <c r="CP125" s="73"/>
      <c r="CQ125" s="73"/>
      <c r="CR125" s="73"/>
      <c r="CS125" s="73"/>
    </row>
    <row r="126" spans="1:97" x14ac:dyDescent="0.25">
      <c r="A126" t="s">
        <v>114</v>
      </c>
      <c r="B126" s="80">
        <f t="shared" si="9"/>
        <v>119</v>
      </c>
      <c r="C126" s="59" t="s">
        <v>114</v>
      </c>
      <c r="D126" s="56">
        <f t="shared" si="10"/>
        <v>36125</v>
      </c>
      <c r="E126" s="57">
        <f t="shared" si="11"/>
        <v>36464</v>
      </c>
      <c r="F126" s="60">
        <f t="shared" si="8"/>
        <v>72589</v>
      </c>
      <c r="G126" s="78"/>
      <c r="H126" s="74">
        <v>5067</v>
      </c>
      <c r="I126" s="74">
        <v>4708</v>
      </c>
      <c r="J126" s="74">
        <v>4478</v>
      </c>
      <c r="K126" s="74">
        <v>18561</v>
      </c>
      <c r="L126" s="74">
        <v>3311</v>
      </c>
      <c r="M126" s="75"/>
      <c r="N126" s="76">
        <v>4711</v>
      </c>
      <c r="O126" s="76">
        <v>4395</v>
      </c>
      <c r="P126" s="76">
        <v>4212</v>
      </c>
      <c r="Q126" s="76">
        <v>19782</v>
      </c>
      <c r="R126" s="76">
        <v>3364</v>
      </c>
      <c r="S126" s="75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73"/>
      <c r="BY126" s="73"/>
      <c r="BZ126" s="73"/>
      <c r="CA126" s="73"/>
      <c r="CB126" s="73"/>
      <c r="CC126" s="73"/>
      <c r="CD126" s="73"/>
      <c r="CE126" s="73"/>
      <c r="CF126" s="73"/>
      <c r="CG126" s="73"/>
      <c r="CH126" s="73"/>
      <c r="CI126" s="73"/>
      <c r="CJ126" s="73"/>
      <c r="CK126" s="73"/>
      <c r="CL126" s="73"/>
      <c r="CM126" s="73"/>
      <c r="CN126" s="73"/>
      <c r="CO126" s="73"/>
      <c r="CP126" s="73"/>
      <c r="CQ126" s="73"/>
      <c r="CR126" s="73"/>
      <c r="CS126" s="73"/>
    </row>
    <row r="127" spans="1:97" x14ac:dyDescent="0.25">
      <c r="A127" t="s">
        <v>115</v>
      </c>
      <c r="B127" s="80">
        <f t="shared" si="9"/>
        <v>120</v>
      </c>
      <c r="C127" s="59" t="s">
        <v>115</v>
      </c>
      <c r="D127" s="56">
        <f t="shared" si="10"/>
        <v>16051</v>
      </c>
      <c r="E127" s="57">
        <f t="shared" si="11"/>
        <v>16199</v>
      </c>
      <c r="F127" s="60">
        <f t="shared" si="8"/>
        <v>32250</v>
      </c>
      <c r="G127" s="78"/>
      <c r="H127" s="74">
        <v>2251</v>
      </c>
      <c r="I127" s="74">
        <v>2092</v>
      </c>
      <c r="J127" s="74">
        <v>1989</v>
      </c>
      <c r="K127" s="74">
        <v>8248</v>
      </c>
      <c r="L127" s="74">
        <v>1471</v>
      </c>
      <c r="M127" s="75"/>
      <c r="N127" s="76">
        <v>2093</v>
      </c>
      <c r="O127" s="76">
        <v>1952</v>
      </c>
      <c r="P127" s="76">
        <v>1871</v>
      </c>
      <c r="Q127" s="76">
        <v>8789</v>
      </c>
      <c r="R127" s="76">
        <v>1494</v>
      </c>
      <c r="S127" s="75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73"/>
      <c r="BY127" s="73"/>
      <c r="BZ127" s="73"/>
      <c r="CA127" s="73"/>
      <c r="CB127" s="73"/>
      <c r="CC127" s="73"/>
      <c r="CD127" s="73"/>
      <c r="CE127" s="73"/>
      <c r="CF127" s="73"/>
      <c r="CG127" s="73"/>
      <c r="CH127" s="73"/>
      <c r="CI127" s="73"/>
      <c r="CJ127" s="73"/>
      <c r="CK127" s="73"/>
      <c r="CL127" s="73"/>
      <c r="CM127" s="73"/>
      <c r="CN127" s="73"/>
      <c r="CO127" s="73"/>
      <c r="CP127" s="73"/>
      <c r="CQ127" s="73"/>
      <c r="CR127" s="73"/>
      <c r="CS127" s="73"/>
    </row>
    <row r="128" spans="1:97" x14ac:dyDescent="0.25">
      <c r="A128" t="s">
        <v>116</v>
      </c>
      <c r="B128" s="80">
        <f t="shared" si="9"/>
        <v>121</v>
      </c>
      <c r="C128" s="59" t="s">
        <v>116</v>
      </c>
      <c r="D128" s="56">
        <f t="shared" si="10"/>
        <v>36454</v>
      </c>
      <c r="E128" s="57">
        <f t="shared" si="11"/>
        <v>37734</v>
      </c>
      <c r="F128" s="60">
        <f t="shared" si="8"/>
        <v>74188</v>
      </c>
      <c r="G128" s="78"/>
      <c r="H128" s="74">
        <v>5113</v>
      </c>
      <c r="I128" s="74">
        <v>4751</v>
      </c>
      <c r="J128" s="74">
        <v>4518</v>
      </c>
      <c r="K128" s="74">
        <v>18730</v>
      </c>
      <c r="L128" s="74">
        <v>3342</v>
      </c>
      <c r="M128" s="75"/>
      <c r="N128" s="76">
        <v>4875</v>
      </c>
      <c r="O128" s="76">
        <v>4548</v>
      </c>
      <c r="P128" s="76">
        <v>4358</v>
      </c>
      <c r="Q128" s="76">
        <v>20472</v>
      </c>
      <c r="R128" s="76">
        <v>3481</v>
      </c>
      <c r="S128" s="75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  <c r="BX128" s="73"/>
      <c r="BY128" s="73"/>
      <c r="BZ128" s="73"/>
      <c r="CA128" s="73"/>
      <c r="CB128" s="73"/>
      <c r="CC128" s="73"/>
      <c r="CD128" s="73"/>
      <c r="CE128" s="73"/>
      <c r="CF128" s="73"/>
      <c r="CG128" s="73"/>
      <c r="CH128" s="73"/>
      <c r="CI128" s="73"/>
      <c r="CJ128" s="73"/>
      <c r="CK128" s="73"/>
      <c r="CL128" s="73"/>
      <c r="CM128" s="73"/>
      <c r="CN128" s="73"/>
      <c r="CO128" s="73"/>
      <c r="CP128" s="73"/>
      <c r="CQ128" s="73"/>
      <c r="CR128" s="73"/>
      <c r="CS128" s="73"/>
    </row>
    <row r="129" spans="1:97" x14ac:dyDescent="0.25">
      <c r="A129" t="s">
        <v>117</v>
      </c>
      <c r="B129" s="80">
        <f t="shared" si="9"/>
        <v>122</v>
      </c>
      <c r="C129" s="59" t="s">
        <v>117</v>
      </c>
      <c r="D129" s="56">
        <f t="shared" si="10"/>
        <v>57420</v>
      </c>
      <c r="E129" s="57">
        <f t="shared" si="11"/>
        <v>59327</v>
      </c>
      <c r="F129" s="60">
        <f t="shared" si="8"/>
        <v>116747</v>
      </c>
      <c r="G129" s="78"/>
      <c r="H129" s="74">
        <v>8059</v>
      </c>
      <c r="I129" s="74">
        <v>7485</v>
      </c>
      <c r="J129" s="74">
        <v>7115</v>
      </c>
      <c r="K129" s="74">
        <v>29496</v>
      </c>
      <c r="L129" s="74">
        <v>5265</v>
      </c>
      <c r="M129" s="75"/>
      <c r="N129" s="76">
        <v>7667</v>
      </c>
      <c r="O129" s="76">
        <v>7155</v>
      </c>
      <c r="P129" s="76">
        <v>6857</v>
      </c>
      <c r="Q129" s="76">
        <v>32169</v>
      </c>
      <c r="R129" s="76">
        <v>5479</v>
      </c>
      <c r="S129" s="75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  <c r="BY129" s="73"/>
      <c r="BZ129" s="73"/>
      <c r="CA129" s="73"/>
      <c r="CB129" s="73"/>
      <c r="CC129" s="73"/>
      <c r="CD129" s="73"/>
      <c r="CE129" s="73"/>
      <c r="CF129" s="73"/>
      <c r="CG129" s="73"/>
      <c r="CH129" s="73"/>
      <c r="CI129" s="73"/>
      <c r="CJ129" s="73"/>
      <c r="CK129" s="73"/>
      <c r="CL129" s="73"/>
      <c r="CM129" s="73"/>
      <c r="CN129" s="73"/>
      <c r="CO129" s="73"/>
      <c r="CP129" s="73"/>
      <c r="CQ129" s="73"/>
      <c r="CR129" s="73"/>
      <c r="CS129" s="73"/>
    </row>
    <row r="130" spans="1:97" x14ac:dyDescent="0.25">
      <c r="A130" t="s">
        <v>118</v>
      </c>
      <c r="B130" s="80">
        <f t="shared" si="9"/>
        <v>123</v>
      </c>
      <c r="C130" s="59" t="s">
        <v>118</v>
      </c>
      <c r="D130" s="56">
        <f t="shared" si="10"/>
        <v>22354</v>
      </c>
      <c r="E130" s="57">
        <f t="shared" si="11"/>
        <v>23215</v>
      </c>
      <c r="F130" s="60">
        <f t="shared" si="8"/>
        <v>45569</v>
      </c>
      <c r="G130" s="78"/>
      <c r="H130" s="74">
        <v>3135</v>
      </c>
      <c r="I130" s="74">
        <v>2913</v>
      </c>
      <c r="J130" s="74">
        <v>2771</v>
      </c>
      <c r="K130" s="74">
        <v>11486</v>
      </c>
      <c r="L130" s="74">
        <v>2049</v>
      </c>
      <c r="M130" s="75"/>
      <c r="N130" s="76">
        <v>2999</v>
      </c>
      <c r="O130" s="76">
        <v>2798</v>
      </c>
      <c r="P130" s="76">
        <v>2681</v>
      </c>
      <c r="Q130" s="76">
        <v>12595</v>
      </c>
      <c r="R130" s="76">
        <v>2142</v>
      </c>
      <c r="S130" s="75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  <c r="BY130" s="73"/>
      <c r="BZ130" s="73"/>
      <c r="CA130" s="73"/>
      <c r="CB130" s="73"/>
      <c r="CC130" s="73"/>
      <c r="CD130" s="73"/>
      <c r="CE130" s="73"/>
      <c r="CF130" s="73"/>
      <c r="CG130" s="73"/>
      <c r="CH130" s="73"/>
      <c r="CI130" s="73"/>
      <c r="CJ130" s="73"/>
      <c r="CK130" s="73"/>
      <c r="CL130" s="73"/>
      <c r="CM130" s="73"/>
      <c r="CN130" s="73"/>
      <c r="CO130" s="73"/>
      <c r="CP130" s="73"/>
      <c r="CQ130" s="73"/>
      <c r="CR130" s="73"/>
      <c r="CS130" s="73"/>
    </row>
    <row r="131" spans="1:97" x14ac:dyDescent="0.25">
      <c r="A131" t="s">
        <v>119</v>
      </c>
      <c r="B131" s="80">
        <f t="shared" si="9"/>
        <v>124</v>
      </c>
      <c r="C131" s="59" t="s">
        <v>119</v>
      </c>
      <c r="D131" s="56">
        <f t="shared" si="10"/>
        <v>24353</v>
      </c>
      <c r="E131" s="57">
        <f t="shared" si="11"/>
        <v>27532</v>
      </c>
      <c r="F131" s="60">
        <f t="shared" si="8"/>
        <v>51885</v>
      </c>
      <c r="G131" s="78"/>
      <c r="H131" s="74">
        <v>3416</v>
      </c>
      <c r="I131" s="74">
        <v>3174</v>
      </c>
      <c r="J131" s="74">
        <v>3018</v>
      </c>
      <c r="K131" s="74">
        <v>12513</v>
      </c>
      <c r="L131" s="74">
        <v>2232</v>
      </c>
      <c r="M131" s="75"/>
      <c r="N131" s="76">
        <v>3557</v>
      </c>
      <c r="O131" s="76">
        <v>3318</v>
      </c>
      <c r="P131" s="76">
        <v>3180</v>
      </c>
      <c r="Q131" s="76">
        <v>14937</v>
      </c>
      <c r="R131" s="76">
        <v>2540</v>
      </c>
      <c r="S131" s="75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  <c r="BX131" s="73"/>
      <c r="BY131" s="73"/>
      <c r="BZ131" s="73"/>
      <c r="CA131" s="73"/>
      <c r="CB131" s="73"/>
      <c r="CC131" s="73"/>
      <c r="CD131" s="73"/>
      <c r="CE131" s="73"/>
      <c r="CF131" s="73"/>
      <c r="CG131" s="73"/>
      <c r="CH131" s="73"/>
      <c r="CI131" s="73"/>
      <c r="CJ131" s="73"/>
      <c r="CK131" s="73"/>
      <c r="CL131" s="73"/>
      <c r="CM131" s="73"/>
      <c r="CN131" s="73"/>
      <c r="CO131" s="73"/>
      <c r="CP131" s="73"/>
      <c r="CQ131" s="73"/>
      <c r="CR131" s="73"/>
      <c r="CS131" s="73"/>
    </row>
    <row r="132" spans="1:97" ht="15.75" thickBot="1" x14ac:dyDescent="0.3">
      <c r="C132" s="61" t="s">
        <v>122</v>
      </c>
      <c r="D132" s="62">
        <f>SUM(D8:D131)</f>
        <v>2981617</v>
      </c>
      <c r="E132" s="63">
        <f t="shared" ref="E132:F132" si="12">SUM(E8:E131)</f>
        <v>3126286</v>
      </c>
      <c r="F132" s="64">
        <f t="shared" si="12"/>
        <v>6107903</v>
      </c>
      <c r="G132" s="65"/>
      <c r="H132" s="85">
        <f>SUM(H8:H131)</f>
        <v>418207</v>
      </c>
      <c r="I132" s="85">
        <f t="shared" ref="I132:L132" si="13">SUM(I8:I131)</f>
        <v>388609</v>
      </c>
      <c r="J132" s="85">
        <f t="shared" si="13"/>
        <v>369569</v>
      </c>
      <c r="K132" s="85">
        <f t="shared" si="13"/>
        <v>1531899</v>
      </c>
      <c r="L132" s="85">
        <f t="shared" si="13"/>
        <v>273333</v>
      </c>
      <c r="M132" s="86"/>
      <c r="N132" s="87">
        <f>SUM(N8:N131)</f>
        <v>403911</v>
      </c>
      <c r="O132" s="87">
        <f t="shared" ref="O132:R132" si="14">SUM(O8:O131)</f>
        <v>376804</v>
      </c>
      <c r="P132" s="87">
        <f t="shared" si="14"/>
        <v>361103</v>
      </c>
      <c r="Q132" s="87">
        <f t="shared" si="14"/>
        <v>1696020</v>
      </c>
      <c r="R132" s="87">
        <f t="shared" si="14"/>
        <v>288448</v>
      </c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/>
      <c r="CF132" s="73"/>
      <c r="CG132" s="73"/>
      <c r="CH132" s="73"/>
      <c r="CI132" s="73"/>
      <c r="CJ132" s="73"/>
      <c r="CK132" s="73"/>
      <c r="CL132" s="73"/>
      <c r="CM132" s="73"/>
      <c r="CN132" s="73"/>
      <c r="CO132" s="73"/>
      <c r="CP132" s="73"/>
      <c r="CQ132" s="73"/>
      <c r="CR132" s="73"/>
      <c r="CS132" s="73"/>
    </row>
    <row r="135" spans="1:97" x14ac:dyDescent="0.25">
      <c r="C135" s="3"/>
    </row>
  </sheetData>
  <mergeCells count="6">
    <mergeCell ref="C2:C4"/>
    <mergeCell ref="D2:F2"/>
    <mergeCell ref="D4:F4"/>
    <mergeCell ref="C6:C7"/>
    <mergeCell ref="D6:F6"/>
    <mergeCell ref="D3:F3"/>
  </mergeCells>
  <pageMargins left="0.70866141732283472" right="0.70866141732283472" top="0.74803149606299213" bottom="0.74803149606299213" header="0.31496062992125984" footer="0.31496062992125984"/>
  <pageSetup scale="11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621"/>
  <sheetViews>
    <sheetView zoomScaleNormal="100" workbookViewId="0">
      <selection activeCell="E9" sqref="E9"/>
    </sheetView>
  </sheetViews>
  <sheetFormatPr baseColWidth="10" defaultRowHeight="15" x14ac:dyDescent="0.25"/>
  <cols>
    <col min="1" max="1" width="18.42578125" customWidth="1"/>
    <col min="2" max="2" width="20.42578125" customWidth="1"/>
    <col min="3" max="3" width="19" customWidth="1"/>
  </cols>
  <sheetData>
    <row r="1" spans="1:7" x14ac:dyDescent="0.25">
      <c r="A1" s="43" t="s">
        <v>311</v>
      </c>
      <c r="B1" s="43" t="s">
        <v>0</v>
      </c>
      <c r="C1" s="43" t="s">
        <v>1</v>
      </c>
      <c r="D1" s="45" t="s">
        <v>120</v>
      </c>
      <c r="E1" s="44" t="s">
        <v>121</v>
      </c>
      <c r="F1" s="82" t="s">
        <v>304</v>
      </c>
      <c r="G1" s="82" t="s">
        <v>304</v>
      </c>
    </row>
    <row r="2" spans="1:7" x14ac:dyDescent="0.25">
      <c r="A2" t="s">
        <v>293</v>
      </c>
      <c r="B2" t="s">
        <v>2</v>
      </c>
      <c r="C2" t="s">
        <v>318</v>
      </c>
      <c r="D2" s="14">
        <v>1309</v>
      </c>
      <c r="E2" s="14">
        <v>1209</v>
      </c>
      <c r="F2">
        <f>VLOOKUP($B2,'2025-Final'!$C$8:$R$131,6,FALSE)</f>
        <v>1309</v>
      </c>
      <c r="G2">
        <f>VLOOKUP($B2,'2025-Final'!$C$8:$R$131,12,FALSE)</f>
        <v>1209</v>
      </c>
    </row>
    <row r="3" spans="1:7" x14ac:dyDescent="0.25">
      <c r="A3" t="s">
        <v>293</v>
      </c>
      <c r="B3" t="s">
        <v>2</v>
      </c>
      <c r="C3" t="s">
        <v>316</v>
      </c>
      <c r="D3" s="14">
        <v>1216</v>
      </c>
      <c r="E3" s="14">
        <v>1128</v>
      </c>
      <c r="F3">
        <f>VLOOKUP($B3,'2025-Final'!$C$8:$R$131,7,FALSE)</f>
        <v>1216</v>
      </c>
      <c r="G3">
        <f>VLOOKUP($B3,'2025-Final'!$C$8:$R$131,13,FALSE)</f>
        <v>1128</v>
      </c>
    </row>
    <row r="4" spans="1:7" x14ac:dyDescent="0.25">
      <c r="A4" t="s">
        <v>293</v>
      </c>
      <c r="B4" t="s">
        <v>2</v>
      </c>
      <c r="C4" t="s">
        <v>312</v>
      </c>
      <c r="D4" s="14">
        <v>1157</v>
      </c>
      <c r="E4" s="14">
        <v>1081</v>
      </c>
      <c r="F4">
        <f>VLOOKUP($B4,'2025-Final'!$C$8:$R$131,8,FALSE)</f>
        <v>1157</v>
      </c>
      <c r="G4">
        <f>VLOOKUP($B4,'2025-Final'!$C$8:$R$131,14,FALSE)</f>
        <v>1081</v>
      </c>
    </row>
    <row r="5" spans="1:7" x14ac:dyDescent="0.25">
      <c r="A5" t="s">
        <v>293</v>
      </c>
      <c r="B5" t="s">
        <v>2</v>
      </c>
      <c r="C5" t="s">
        <v>314</v>
      </c>
      <c r="D5" s="14">
        <v>4796</v>
      </c>
      <c r="E5" s="14">
        <v>5077</v>
      </c>
      <c r="F5">
        <f>VLOOKUP($B5,'2025-Final'!$C$8:$R$131,9,FALSE)</f>
        <v>4796</v>
      </c>
      <c r="G5">
        <f>VLOOKUP($B5,'2025-Final'!$C$8:$R$131,15,FALSE)</f>
        <v>5077</v>
      </c>
    </row>
    <row r="6" spans="1:7" x14ac:dyDescent="0.25">
      <c r="A6" t="s">
        <v>293</v>
      </c>
      <c r="B6" t="s">
        <v>2</v>
      </c>
      <c r="C6" t="s">
        <v>313</v>
      </c>
      <c r="D6" s="14">
        <v>855</v>
      </c>
      <c r="E6" s="14">
        <v>863</v>
      </c>
      <c r="F6">
        <f>VLOOKUP($B6,'2025-Final'!$C$8:$R$131,10,FALSE)</f>
        <v>855</v>
      </c>
      <c r="G6">
        <f>VLOOKUP($B6,'2025-Final'!$C$8:$R$131,16,FALSE)</f>
        <v>863</v>
      </c>
    </row>
    <row r="7" spans="1:7" x14ac:dyDescent="0.25">
      <c r="A7" t="s">
        <v>292</v>
      </c>
      <c r="B7" t="s">
        <v>3</v>
      </c>
      <c r="C7" t="s">
        <v>318</v>
      </c>
      <c r="D7" s="14">
        <v>1588</v>
      </c>
      <c r="E7" s="14">
        <v>1520</v>
      </c>
      <c r="F7">
        <f>VLOOKUP($B7,'2025-Final'!$C$8:$R$131,6,FALSE)</f>
        <v>1588</v>
      </c>
      <c r="G7">
        <f>VLOOKUP($B7,'2025-Final'!$C$8:$R$131,12,FALSE)</f>
        <v>1520</v>
      </c>
    </row>
    <row r="8" spans="1:7" x14ac:dyDescent="0.25">
      <c r="A8" t="s">
        <v>292</v>
      </c>
      <c r="B8" t="s">
        <v>3</v>
      </c>
      <c r="C8" t="s">
        <v>316</v>
      </c>
      <c r="D8" s="14">
        <v>1475</v>
      </c>
      <c r="E8" s="14">
        <v>1418</v>
      </c>
      <c r="F8">
        <f>VLOOKUP($B8,'2025-Final'!$C$8:$R$131,7,FALSE)</f>
        <v>1475</v>
      </c>
      <c r="G8">
        <f>VLOOKUP($B8,'2025-Final'!$C$8:$R$131,13,FALSE)</f>
        <v>1418</v>
      </c>
    </row>
    <row r="9" spans="1:7" x14ac:dyDescent="0.25">
      <c r="A9" t="s">
        <v>292</v>
      </c>
      <c r="B9" t="s">
        <v>3</v>
      </c>
      <c r="C9" t="s">
        <v>312</v>
      </c>
      <c r="D9" s="14">
        <v>1403</v>
      </c>
      <c r="E9" s="14">
        <v>1359</v>
      </c>
      <c r="F9">
        <f>VLOOKUP($B9,'2025-Final'!$C$8:$R$131,8,FALSE)</f>
        <v>1403</v>
      </c>
      <c r="G9">
        <f>VLOOKUP($B9,'2025-Final'!$C$8:$R$131,14,FALSE)</f>
        <v>1359</v>
      </c>
    </row>
    <row r="10" spans="1:7" x14ac:dyDescent="0.25">
      <c r="A10" t="s">
        <v>292</v>
      </c>
      <c r="B10" t="s">
        <v>3</v>
      </c>
      <c r="C10" t="s">
        <v>314</v>
      </c>
      <c r="D10" s="14">
        <v>5817</v>
      </c>
      <c r="E10" s="14">
        <v>6386</v>
      </c>
      <c r="F10">
        <f>VLOOKUP($B10,'2025-Final'!$C$8:$R$131,9,FALSE)</f>
        <v>5817</v>
      </c>
      <c r="G10">
        <f>VLOOKUP($B10,'2025-Final'!$C$8:$R$131,15,FALSE)</f>
        <v>6386</v>
      </c>
    </row>
    <row r="11" spans="1:7" x14ac:dyDescent="0.25">
      <c r="A11" t="s">
        <v>292</v>
      </c>
      <c r="B11" t="s">
        <v>3</v>
      </c>
      <c r="C11" t="s">
        <v>313</v>
      </c>
      <c r="D11" s="14">
        <v>1038</v>
      </c>
      <c r="E11" s="14">
        <v>1086</v>
      </c>
      <c r="F11">
        <f>VLOOKUP($B11,'2025-Final'!$C$8:$R$131,10,FALSE)</f>
        <v>1038</v>
      </c>
      <c r="G11">
        <f>VLOOKUP($B11,'2025-Final'!$C$8:$R$131,16,FALSE)</f>
        <v>1086</v>
      </c>
    </row>
    <row r="12" spans="1:7" x14ac:dyDescent="0.25">
      <c r="A12" t="s">
        <v>293</v>
      </c>
      <c r="B12" t="s">
        <v>4</v>
      </c>
      <c r="C12" t="s">
        <v>318</v>
      </c>
      <c r="D12" s="14">
        <v>1929</v>
      </c>
      <c r="E12" s="14">
        <v>1813</v>
      </c>
      <c r="F12">
        <f>VLOOKUP($B12,'2025-Final'!$C$8:$R$131,6,FALSE)</f>
        <v>1929</v>
      </c>
      <c r="G12">
        <f>VLOOKUP($B12,'2025-Final'!$C$8:$R$131,12,FALSE)</f>
        <v>1813</v>
      </c>
    </row>
    <row r="13" spans="1:7" x14ac:dyDescent="0.25">
      <c r="A13" t="s">
        <v>293</v>
      </c>
      <c r="B13" t="s">
        <v>4</v>
      </c>
      <c r="C13" t="s">
        <v>316</v>
      </c>
      <c r="D13" s="14">
        <v>1792</v>
      </c>
      <c r="E13" s="14">
        <v>1691</v>
      </c>
      <c r="F13">
        <f>VLOOKUP($B13,'2025-Final'!$C$8:$R$131,7,FALSE)</f>
        <v>1792</v>
      </c>
      <c r="G13">
        <f>VLOOKUP($B13,'2025-Final'!$C$8:$R$131,13,FALSE)</f>
        <v>1691</v>
      </c>
    </row>
    <row r="14" spans="1:7" x14ac:dyDescent="0.25">
      <c r="A14" t="s">
        <v>293</v>
      </c>
      <c r="B14" t="s">
        <v>4</v>
      </c>
      <c r="C14" t="s">
        <v>312</v>
      </c>
      <c r="D14" s="14">
        <v>1704</v>
      </c>
      <c r="E14" s="14">
        <v>1620</v>
      </c>
      <c r="F14">
        <f>VLOOKUP($B14,'2025-Final'!$C$8:$R$131,8,FALSE)</f>
        <v>1704</v>
      </c>
      <c r="G14">
        <f>VLOOKUP($B14,'2025-Final'!$C$8:$R$131,14,FALSE)</f>
        <v>1620</v>
      </c>
    </row>
    <row r="15" spans="1:7" x14ac:dyDescent="0.25">
      <c r="A15" t="s">
        <v>293</v>
      </c>
      <c r="B15" t="s">
        <v>4</v>
      </c>
      <c r="C15" t="s">
        <v>314</v>
      </c>
      <c r="D15" s="14">
        <v>7067</v>
      </c>
      <c r="E15" s="14">
        <v>7612</v>
      </c>
      <c r="F15">
        <f>VLOOKUP($B15,'2025-Final'!$C$8:$R$131,9,FALSE)</f>
        <v>7067</v>
      </c>
      <c r="G15">
        <f>VLOOKUP($B15,'2025-Final'!$C$8:$R$131,15,FALSE)</f>
        <v>7612</v>
      </c>
    </row>
    <row r="16" spans="1:7" x14ac:dyDescent="0.25">
      <c r="A16" t="s">
        <v>293</v>
      </c>
      <c r="B16" t="s">
        <v>4</v>
      </c>
      <c r="C16" t="s">
        <v>313</v>
      </c>
      <c r="D16" s="14">
        <v>1260</v>
      </c>
      <c r="E16" s="14">
        <v>1294</v>
      </c>
      <c r="F16">
        <f>VLOOKUP($B16,'2025-Final'!$C$8:$R$131,10,FALSE)</f>
        <v>1260</v>
      </c>
      <c r="G16">
        <f>VLOOKUP($B16,'2025-Final'!$C$8:$R$131,16,FALSE)</f>
        <v>1294</v>
      </c>
    </row>
    <row r="17" spans="1:7" x14ac:dyDescent="0.25">
      <c r="A17" t="s">
        <v>294</v>
      </c>
      <c r="B17" t="s">
        <v>5</v>
      </c>
      <c r="C17" t="s">
        <v>318</v>
      </c>
      <c r="D17" s="14">
        <v>705</v>
      </c>
      <c r="E17" s="14">
        <v>696</v>
      </c>
      <c r="F17">
        <f>VLOOKUP($B17,'2025-Final'!$C$8:$R$131,6,FALSE)</f>
        <v>705</v>
      </c>
      <c r="G17">
        <f>VLOOKUP($B17,'2025-Final'!$C$8:$R$131,12,FALSE)</f>
        <v>696</v>
      </c>
    </row>
    <row r="18" spans="1:7" x14ac:dyDescent="0.25">
      <c r="A18" t="s">
        <v>294</v>
      </c>
      <c r="B18" t="s">
        <v>5</v>
      </c>
      <c r="C18" t="s">
        <v>316</v>
      </c>
      <c r="D18" s="14">
        <v>655</v>
      </c>
      <c r="E18" s="14">
        <v>649</v>
      </c>
      <c r="F18">
        <f>VLOOKUP($B18,'2025-Final'!$C$8:$R$131,7,FALSE)</f>
        <v>655</v>
      </c>
      <c r="G18">
        <f>VLOOKUP($B18,'2025-Final'!$C$8:$R$131,13,FALSE)</f>
        <v>649</v>
      </c>
    </row>
    <row r="19" spans="1:7" x14ac:dyDescent="0.25">
      <c r="A19" t="s">
        <v>294</v>
      </c>
      <c r="B19" t="s">
        <v>5</v>
      </c>
      <c r="C19" t="s">
        <v>312</v>
      </c>
      <c r="D19" s="14">
        <v>623</v>
      </c>
      <c r="E19" s="14">
        <v>622</v>
      </c>
      <c r="F19">
        <f>VLOOKUP($B19,'2025-Final'!$C$8:$R$131,8,FALSE)</f>
        <v>623</v>
      </c>
      <c r="G19">
        <f>VLOOKUP($B19,'2025-Final'!$C$8:$R$131,14,FALSE)</f>
        <v>622</v>
      </c>
    </row>
    <row r="20" spans="1:7" x14ac:dyDescent="0.25">
      <c r="A20" t="s">
        <v>294</v>
      </c>
      <c r="B20" t="s">
        <v>5</v>
      </c>
      <c r="C20" t="s">
        <v>314</v>
      </c>
      <c r="D20" s="14">
        <v>2583</v>
      </c>
      <c r="E20" s="14">
        <v>2924</v>
      </c>
      <c r="F20">
        <f>VLOOKUP($B20,'2025-Final'!$C$8:$R$131,9,FALSE)</f>
        <v>2583</v>
      </c>
      <c r="G20">
        <f>VLOOKUP($B20,'2025-Final'!$C$8:$R$131,15,FALSE)</f>
        <v>2924</v>
      </c>
    </row>
    <row r="21" spans="1:7" x14ac:dyDescent="0.25">
      <c r="A21" t="s">
        <v>294</v>
      </c>
      <c r="B21" t="s">
        <v>5</v>
      </c>
      <c r="C21" t="s">
        <v>313</v>
      </c>
      <c r="D21" s="14">
        <v>460</v>
      </c>
      <c r="E21" s="14">
        <v>497</v>
      </c>
      <c r="F21">
        <f>VLOOKUP($B21,'2025-Final'!$C$8:$R$131,10,FALSE)</f>
        <v>460</v>
      </c>
      <c r="G21">
        <f>VLOOKUP($B21,'2025-Final'!$C$8:$R$131,16,FALSE)</f>
        <v>497</v>
      </c>
    </row>
    <row r="22" spans="1:7" x14ac:dyDescent="0.25">
      <c r="A22" t="s">
        <v>295</v>
      </c>
      <c r="B22" t="s">
        <v>6</v>
      </c>
      <c r="C22" t="s">
        <v>318</v>
      </c>
      <c r="D22" s="14">
        <v>2931</v>
      </c>
      <c r="E22" s="14">
        <v>2646</v>
      </c>
      <c r="F22">
        <f>VLOOKUP($B22,'2025-Final'!$C$8:$R$131,6,FALSE)</f>
        <v>2931</v>
      </c>
      <c r="G22">
        <f>VLOOKUP($B22,'2025-Final'!$C$8:$R$131,12,FALSE)</f>
        <v>2646</v>
      </c>
    </row>
    <row r="23" spans="1:7" x14ac:dyDescent="0.25">
      <c r="A23" t="s">
        <v>295</v>
      </c>
      <c r="B23" t="s">
        <v>6</v>
      </c>
      <c r="C23" t="s">
        <v>316</v>
      </c>
      <c r="D23" s="14">
        <v>2723</v>
      </c>
      <c r="E23" s="14">
        <v>2469</v>
      </c>
      <c r="F23">
        <f>VLOOKUP($B23,'2025-Final'!$C$8:$R$131,7,FALSE)</f>
        <v>2723</v>
      </c>
      <c r="G23">
        <f>VLOOKUP($B23,'2025-Final'!$C$8:$R$131,13,FALSE)</f>
        <v>2469</v>
      </c>
    </row>
    <row r="24" spans="1:7" x14ac:dyDescent="0.25">
      <c r="A24" t="s">
        <v>295</v>
      </c>
      <c r="B24" t="s">
        <v>6</v>
      </c>
      <c r="C24" t="s">
        <v>312</v>
      </c>
      <c r="D24" s="14">
        <v>2590</v>
      </c>
      <c r="E24" s="14">
        <v>2366</v>
      </c>
      <c r="F24">
        <f>VLOOKUP($B24,'2025-Final'!$C$8:$R$131,8,FALSE)</f>
        <v>2590</v>
      </c>
      <c r="G24">
        <f>VLOOKUP($B24,'2025-Final'!$C$8:$R$131,14,FALSE)</f>
        <v>2366</v>
      </c>
    </row>
    <row r="25" spans="1:7" x14ac:dyDescent="0.25">
      <c r="A25" t="s">
        <v>295</v>
      </c>
      <c r="B25" t="s">
        <v>6</v>
      </c>
      <c r="C25" t="s">
        <v>314</v>
      </c>
      <c r="D25" s="14">
        <v>10737</v>
      </c>
      <c r="E25" s="14">
        <v>11113</v>
      </c>
      <c r="F25">
        <f>VLOOKUP($B25,'2025-Final'!$C$8:$R$131,9,FALSE)</f>
        <v>10737</v>
      </c>
      <c r="G25">
        <f>VLOOKUP($B25,'2025-Final'!$C$8:$R$131,15,FALSE)</f>
        <v>11113</v>
      </c>
    </row>
    <row r="26" spans="1:7" x14ac:dyDescent="0.25">
      <c r="A26" t="s">
        <v>295</v>
      </c>
      <c r="B26" t="s">
        <v>6</v>
      </c>
      <c r="C26" t="s">
        <v>313</v>
      </c>
      <c r="D26" s="14">
        <v>1915</v>
      </c>
      <c r="E26" s="14">
        <v>1890</v>
      </c>
      <c r="F26">
        <f>VLOOKUP($B26,'2025-Final'!$C$8:$R$131,10,FALSE)</f>
        <v>1915</v>
      </c>
      <c r="G26">
        <f>VLOOKUP($B26,'2025-Final'!$C$8:$R$131,16,FALSE)</f>
        <v>1890</v>
      </c>
    </row>
    <row r="27" spans="1:7" x14ac:dyDescent="0.25">
      <c r="A27" t="s">
        <v>296</v>
      </c>
      <c r="B27" t="s">
        <v>7</v>
      </c>
      <c r="C27" t="s">
        <v>318</v>
      </c>
      <c r="D27" s="14">
        <v>2327</v>
      </c>
      <c r="E27" s="14">
        <v>2087</v>
      </c>
      <c r="F27">
        <f>VLOOKUP($B27,'2025-Final'!$C$8:$R$131,6,FALSE)</f>
        <v>2327</v>
      </c>
      <c r="G27">
        <f>VLOOKUP($B27,'2025-Final'!$C$8:$R$131,12,FALSE)</f>
        <v>2087</v>
      </c>
    </row>
    <row r="28" spans="1:7" x14ac:dyDescent="0.25">
      <c r="A28" t="s">
        <v>296</v>
      </c>
      <c r="B28" t="s">
        <v>7</v>
      </c>
      <c r="C28" t="s">
        <v>316</v>
      </c>
      <c r="D28" s="14">
        <v>2162</v>
      </c>
      <c r="E28" s="14">
        <v>1947</v>
      </c>
      <c r="F28">
        <f>VLOOKUP($B28,'2025-Final'!$C$8:$R$131,7,FALSE)</f>
        <v>2162</v>
      </c>
      <c r="G28">
        <f>VLOOKUP($B28,'2025-Final'!$C$8:$R$131,13,FALSE)</f>
        <v>1947</v>
      </c>
    </row>
    <row r="29" spans="1:7" x14ac:dyDescent="0.25">
      <c r="A29" t="s">
        <v>296</v>
      </c>
      <c r="B29" t="s">
        <v>7</v>
      </c>
      <c r="C29" t="s">
        <v>312</v>
      </c>
      <c r="D29" s="14">
        <v>2056</v>
      </c>
      <c r="E29" s="14">
        <v>1866</v>
      </c>
      <c r="F29">
        <f>VLOOKUP($B29,'2025-Final'!$C$8:$R$131,8,FALSE)</f>
        <v>2056</v>
      </c>
      <c r="G29">
        <f>VLOOKUP($B29,'2025-Final'!$C$8:$R$131,14,FALSE)</f>
        <v>1866</v>
      </c>
    </row>
    <row r="30" spans="1:7" x14ac:dyDescent="0.25">
      <c r="A30" t="s">
        <v>296</v>
      </c>
      <c r="B30" t="s">
        <v>7</v>
      </c>
      <c r="C30" t="s">
        <v>314</v>
      </c>
      <c r="D30" s="14">
        <v>8525</v>
      </c>
      <c r="E30" s="14">
        <v>8765</v>
      </c>
      <c r="F30">
        <f>VLOOKUP($B30,'2025-Final'!$C$8:$R$131,9,FALSE)</f>
        <v>8525</v>
      </c>
      <c r="G30">
        <f>VLOOKUP($B30,'2025-Final'!$C$8:$R$131,15,FALSE)</f>
        <v>8765</v>
      </c>
    </row>
    <row r="31" spans="1:7" x14ac:dyDescent="0.25">
      <c r="A31" t="s">
        <v>296</v>
      </c>
      <c r="B31" t="s">
        <v>7</v>
      </c>
      <c r="C31" t="s">
        <v>313</v>
      </c>
      <c r="D31" s="14">
        <v>1521</v>
      </c>
      <c r="E31" s="14">
        <v>1490</v>
      </c>
      <c r="F31">
        <f>VLOOKUP($B31,'2025-Final'!$C$8:$R$131,10,FALSE)</f>
        <v>1521</v>
      </c>
      <c r="G31">
        <f>VLOOKUP($B31,'2025-Final'!$C$8:$R$131,16,FALSE)</f>
        <v>1490</v>
      </c>
    </row>
    <row r="32" spans="1:7" x14ac:dyDescent="0.25">
      <c r="A32" t="s">
        <v>297</v>
      </c>
      <c r="B32" t="s">
        <v>8</v>
      </c>
      <c r="C32" t="s">
        <v>318</v>
      </c>
      <c r="D32" s="14">
        <v>2312</v>
      </c>
      <c r="E32" s="14">
        <v>2267</v>
      </c>
      <c r="F32">
        <f>VLOOKUP($B32,'2025-Final'!$C$8:$R$131,6,FALSE)</f>
        <v>2312</v>
      </c>
      <c r="G32">
        <f>VLOOKUP($B32,'2025-Final'!$C$8:$R$131,12,FALSE)</f>
        <v>2267</v>
      </c>
    </row>
    <row r="33" spans="1:7" x14ac:dyDescent="0.25">
      <c r="A33" t="s">
        <v>297</v>
      </c>
      <c r="B33" t="s">
        <v>8</v>
      </c>
      <c r="C33" t="s">
        <v>316</v>
      </c>
      <c r="D33" s="14">
        <v>2149</v>
      </c>
      <c r="E33" s="14">
        <v>2114</v>
      </c>
      <c r="F33">
        <f>VLOOKUP($B33,'2025-Final'!$C$8:$R$131,7,FALSE)</f>
        <v>2149</v>
      </c>
      <c r="G33">
        <f>VLOOKUP($B33,'2025-Final'!$C$8:$R$131,13,FALSE)</f>
        <v>2114</v>
      </c>
    </row>
    <row r="34" spans="1:7" x14ac:dyDescent="0.25">
      <c r="A34" t="s">
        <v>297</v>
      </c>
      <c r="B34" t="s">
        <v>8</v>
      </c>
      <c r="C34" t="s">
        <v>312</v>
      </c>
      <c r="D34" s="14">
        <v>2043</v>
      </c>
      <c r="E34" s="14">
        <v>2026</v>
      </c>
      <c r="F34">
        <f>VLOOKUP($B34,'2025-Final'!$C$8:$R$131,8,FALSE)</f>
        <v>2043</v>
      </c>
      <c r="G34">
        <f>VLOOKUP($B34,'2025-Final'!$C$8:$R$131,14,FALSE)</f>
        <v>2026</v>
      </c>
    </row>
    <row r="35" spans="1:7" x14ac:dyDescent="0.25">
      <c r="A35" t="s">
        <v>297</v>
      </c>
      <c r="B35" t="s">
        <v>8</v>
      </c>
      <c r="C35" t="s">
        <v>314</v>
      </c>
      <c r="D35" s="14">
        <v>8471</v>
      </c>
      <c r="E35" s="14">
        <v>9519</v>
      </c>
      <c r="F35">
        <f>VLOOKUP($B35,'2025-Final'!$C$8:$R$131,9,FALSE)</f>
        <v>8471</v>
      </c>
      <c r="G35">
        <f>VLOOKUP($B35,'2025-Final'!$C$8:$R$131,15,FALSE)</f>
        <v>9519</v>
      </c>
    </row>
    <row r="36" spans="1:7" x14ac:dyDescent="0.25">
      <c r="A36" t="s">
        <v>297</v>
      </c>
      <c r="B36" t="s">
        <v>8</v>
      </c>
      <c r="C36" t="s">
        <v>313</v>
      </c>
      <c r="D36" s="14">
        <v>1511</v>
      </c>
      <c r="E36" s="14">
        <v>1618</v>
      </c>
      <c r="F36">
        <f>VLOOKUP($B36,'2025-Final'!$C$8:$R$131,10,FALSE)</f>
        <v>1511</v>
      </c>
      <c r="G36">
        <f>VLOOKUP($B36,'2025-Final'!$C$8:$R$131,16,FALSE)</f>
        <v>1618</v>
      </c>
    </row>
    <row r="37" spans="1:7" x14ac:dyDescent="0.25">
      <c r="A37" t="s">
        <v>294</v>
      </c>
      <c r="B37" t="s">
        <v>9</v>
      </c>
      <c r="C37" t="s">
        <v>318</v>
      </c>
      <c r="D37" s="14">
        <v>854</v>
      </c>
      <c r="E37" s="14">
        <v>855</v>
      </c>
      <c r="F37">
        <f>VLOOKUP($B37,'2025-Final'!$C$8:$R$131,6,FALSE)</f>
        <v>854</v>
      </c>
      <c r="G37">
        <f>VLOOKUP($B37,'2025-Final'!$C$8:$R$131,12,FALSE)</f>
        <v>855</v>
      </c>
    </row>
    <row r="38" spans="1:7" x14ac:dyDescent="0.25">
      <c r="A38" t="s">
        <v>294</v>
      </c>
      <c r="B38" t="s">
        <v>9</v>
      </c>
      <c r="C38" t="s">
        <v>316</v>
      </c>
      <c r="D38" s="14">
        <v>793</v>
      </c>
      <c r="E38" s="14">
        <v>798</v>
      </c>
      <c r="F38">
        <f>VLOOKUP($B38,'2025-Final'!$C$8:$R$131,7,FALSE)</f>
        <v>793</v>
      </c>
      <c r="G38">
        <f>VLOOKUP($B38,'2025-Final'!$C$8:$R$131,13,FALSE)</f>
        <v>798</v>
      </c>
    </row>
    <row r="39" spans="1:7" x14ac:dyDescent="0.25">
      <c r="A39" t="s">
        <v>294</v>
      </c>
      <c r="B39" t="s">
        <v>9</v>
      </c>
      <c r="C39" t="s">
        <v>312</v>
      </c>
      <c r="D39" s="14">
        <v>754</v>
      </c>
      <c r="E39" s="14">
        <v>765</v>
      </c>
      <c r="F39">
        <f>VLOOKUP($B39,'2025-Final'!$C$8:$R$131,8,FALSE)</f>
        <v>754</v>
      </c>
      <c r="G39">
        <f>VLOOKUP($B39,'2025-Final'!$C$8:$R$131,14,FALSE)</f>
        <v>765</v>
      </c>
    </row>
    <row r="40" spans="1:7" x14ac:dyDescent="0.25">
      <c r="A40" t="s">
        <v>294</v>
      </c>
      <c r="B40" t="s">
        <v>9</v>
      </c>
      <c r="C40" t="s">
        <v>314</v>
      </c>
      <c r="D40" s="14">
        <v>3128</v>
      </c>
      <c r="E40" s="14">
        <v>3594</v>
      </c>
      <c r="F40">
        <f>VLOOKUP($B40,'2025-Final'!$C$8:$R$131,9,FALSE)</f>
        <v>3128</v>
      </c>
      <c r="G40">
        <f>VLOOKUP($B40,'2025-Final'!$C$8:$R$131,15,FALSE)</f>
        <v>3594</v>
      </c>
    </row>
    <row r="41" spans="1:7" x14ac:dyDescent="0.25">
      <c r="A41" t="s">
        <v>294</v>
      </c>
      <c r="B41" t="s">
        <v>9</v>
      </c>
      <c r="C41" t="s">
        <v>313</v>
      </c>
      <c r="D41" s="14">
        <v>558</v>
      </c>
      <c r="E41" s="14">
        <v>611</v>
      </c>
      <c r="F41">
        <f>VLOOKUP($B41,'2025-Final'!$C$8:$R$131,10,FALSE)</f>
        <v>558</v>
      </c>
      <c r="G41">
        <f>VLOOKUP($B41,'2025-Final'!$C$8:$R$131,16,FALSE)</f>
        <v>611</v>
      </c>
    </row>
    <row r="42" spans="1:7" x14ac:dyDescent="0.25">
      <c r="A42" t="s">
        <v>298</v>
      </c>
      <c r="B42" t="s">
        <v>10</v>
      </c>
      <c r="C42" t="s">
        <v>318</v>
      </c>
      <c r="D42" s="14">
        <v>2540</v>
      </c>
      <c r="E42" s="14">
        <v>2355</v>
      </c>
      <c r="F42">
        <f>VLOOKUP($B42,'2025-Final'!$C$8:$R$131,6,FALSE)</f>
        <v>2540</v>
      </c>
      <c r="G42">
        <f>VLOOKUP($B42,'2025-Final'!$C$8:$R$131,12,FALSE)</f>
        <v>2355</v>
      </c>
    </row>
    <row r="43" spans="1:7" x14ac:dyDescent="0.25">
      <c r="A43" t="s">
        <v>298</v>
      </c>
      <c r="B43" t="s">
        <v>10</v>
      </c>
      <c r="C43" t="s">
        <v>316</v>
      </c>
      <c r="D43" s="14">
        <v>2360</v>
      </c>
      <c r="E43" s="14">
        <v>2197</v>
      </c>
      <c r="F43">
        <f>VLOOKUP($B43,'2025-Final'!$C$8:$R$131,7,FALSE)</f>
        <v>2360</v>
      </c>
      <c r="G43">
        <f>VLOOKUP($B43,'2025-Final'!$C$8:$R$131,13,FALSE)</f>
        <v>2197</v>
      </c>
    </row>
    <row r="44" spans="1:7" x14ac:dyDescent="0.25">
      <c r="A44" t="s">
        <v>298</v>
      </c>
      <c r="B44" t="s">
        <v>10</v>
      </c>
      <c r="C44" t="s">
        <v>312</v>
      </c>
      <c r="D44" s="14">
        <v>2245</v>
      </c>
      <c r="E44" s="14">
        <v>2106</v>
      </c>
      <c r="F44">
        <f>VLOOKUP($B44,'2025-Final'!$C$8:$R$131,8,FALSE)</f>
        <v>2245</v>
      </c>
      <c r="G44">
        <f>VLOOKUP($B44,'2025-Final'!$C$8:$R$131,14,FALSE)</f>
        <v>2106</v>
      </c>
    </row>
    <row r="45" spans="1:7" x14ac:dyDescent="0.25">
      <c r="A45" t="s">
        <v>298</v>
      </c>
      <c r="B45" t="s">
        <v>10</v>
      </c>
      <c r="C45" t="s">
        <v>314</v>
      </c>
      <c r="D45" s="14">
        <v>9306</v>
      </c>
      <c r="E45" s="14">
        <v>9892</v>
      </c>
      <c r="F45">
        <f>VLOOKUP($B45,'2025-Final'!$C$8:$R$131,9,FALSE)</f>
        <v>9306</v>
      </c>
      <c r="G45">
        <f>VLOOKUP($B45,'2025-Final'!$C$8:$R$131,15,FALSE)</f>
        <v>9892</v>
      </c>
    </row>
    <row r="46" spans="1:7" x14ac:dyDescent="0.25">
      <c r="A46" t="s">
        <v>298</v>
      </c>
      <c r="B46" t="s">
        <v>10</v>
      </c>
      <c r="C46" t="s">
        <v>313</v>
      </c>
      <c r="D46" s="14">
        <v>1660</v>
      </c>
      <c r="E46" s="14">
        <v>1682</v>
      </c>
      <c r="F46">
        <f>VLOOKUP($B46,'2025-Final'!$C$8:$R$131,10,FALSE)</f>
        <v>1660</v>
      </c>
      <c r="G46">
        <f>VLOOKUP($B46,'2025-Final'!$C$8:$R$131,16,FALSE)</f>
        <v>1682</v>
      </c>
    </row>
    <row r="47" spans="1:7" x14ac:dyDescent="0.25">
      <c r="A47" t="s">
        <v>299</v>
      </c>
      <c r="B47" t="s">
        <v>11</v>
      </c>
      <c r="C47" t="s">
        <v>318</v>
      </c>
      <c r="D47" s="14">
        <v>2983</v>
      </c>
      <c r="E47" s="14">
        <v>2954</v>
      </c>
      <c r="F47">
        <f>VLOOKUP($B47,'2025-Final'!$C$8:$R$131,6,FALSE)</f>
        <v>2983</v>
      </c>
      <c r="G47">
        <f>VLOOKUP($B47,'2025-Final'!$C$8:$R$131,12,FALSE)</f>
        <v>2954</v>
      </c>
    </row>
    <row r="48" spans="1:7" x14ac:dyDescent="0.25">
      <c r="A48" t="s">
        <v>299</v>
      </c>
      <c r="B48" t="s">
        <v>11</v>
      </c>
      <c r="C48" t="s">
        <v>316</v>
      </c>
      <c r="D48" s="14">
        <v>2772</v>
      </c>
      <c r="E48" s="14">
        <v>2756</v>
      </c>
      <c r="F48">
        <f>VLOOKUP($B48,'2025-Final'!$C$8:$R$131,7,FALSE)</f>
        <v>2772</v>
      </c>
      <c r="G48">
        <f>VLOOKUP($B48,'2025-Final'!$C$8:$R$131,13,FALSE)</f>
        <v>2756</v>
      </c>
    </row>
    <row r="49" spans="1:7" x14ac:dyDescent="0.25">
      <c r="A49" t="s">
        <v>299</v>
      </c>
      <c r="B49" t="s">
        <v>11</v>
      </c>
      <c r="C49" t="s">
        <v>312</v>
      </c>
      <c r="D49" s="14">
        <v>2636</v>
      </c>
      <c r="E49" s="14">
        <v>2641</v>
      </c>
      <c r="F49">
        <f>VLOOKUP($B49,'2025-Final'!$C$8:$R$131,8,FALSE)</f>
        <v>2636</v>
      </c>
      <c r="G49">
        <f>VLOOKUP($B49,'2025-Final'!$C$8:$R$131,14,FALSE)</f>
        <v>2641</v>
      </c>
    </row>
    <row r="50" spans="1:7" x14ac:dyDescent="0.25">
      <c r="A50" t="s">
        <v>299</v>
      </c>
      <c r="B50" t="s">
        <v>11</v>
      </c>
      <c r="C50" t="s">
        <v>314</v>
      </c>
      <c r="D50" s="14">
        <v>10927</v>
      </c>
      <c r="E50" s="14">
        <v>12405</v>
      </c>
      <c r="F50">
        <f>VLOOKUP($B50,'2025-Final'!$C$8:$R$131,9,FALSE)</f>
        <v>10927</v>
      </c>
      <c r="G50">
        <f>VLOOKUP($B50,'2025-Final'!$C$8:$R$131,15,FALSE)</f>
        <v>12405</v>
      </c>
    </row>
    <row r="51" spans="1:7" x14ac:dyDescent="0.25">
      <c r="A51" t="s">
        <v>299</v>
      </c>
      <c r="B51" t="s">
        <v>11</v>
      </c>
      <c r="C51" t="s">
        <v>313</v>
      </c>
      <c r="D51" s="14">
        <v>1949</v>
      </c>
      <c r="E51" s="14">
        <v>2109</v>
      </c>
      <c r="F51">
        <f>VLOOKUP($B51,'2025-Final'!$C$8:$R$131,10,FALSE)</f>
        <v>1949</v>
      </c>
      <c r="G51">
        <f>VLOOKUP($B51,'2025-Final'!$C$8:$R$131,16,FALSE)</f>
        <v>2109</v>
      </c>
    </row>
    <row r="52" spans="1:7" x14ac:dyDescent="0.25">
      <c r="A52" t="s">
        <v>297</v>
      </c>
      <c r="B52" t="s">
        <v>12</v>
      </c>
      <c r="C52" t="s">
        <v>318</v>
      </c>
      <c r="D52" s="14">
        <v>527</v>
      </c>
      <c r="E52" s="14">
        <v>489</v>
      </c>
      <c r="F52">
        <f>VLOOKUP($B52,'2025-Final'!$C$8:$R$131,6,FALSE)</f>
        <v>527</v>
      </c>
      <c r="G52">
        <f>VLOOKUP($B52,'2025-Final'!$C$8:$R$131,12,FALSE)</f>
        <v>489</v>
      </c>
    </row>
    <row r="53" spans="1:7" x14ac:dyDescent="0.25">
      <c r="A53" t="s">
        <v>297</v>
      </c>
      <c r="B53" t="s">
        <v>12</v>
      </c>
      <c r="C53" t="s">
        <v>316</v>
      </c>
      <c r="D53" s="14">
        <v>489</v>
      </c>
      <c r="E53" s="14">
        <v>456</v>
      </c>
      <c r="F53">
        <f>VLOOKUP($B53,'2025-Final'!$C$8:$R$131,7,FALSE)</f>
        <v>489</v>
      </c>
      <c r="G53">
        <f>VLOOKUP($B53,'2025-Final'!$C$8:$R$131,13,FALSE)</f>
        <v>456</v>
      </c>
    </row>
    <row r="54" spans="1:7" x14ac:dyDescent="0.25">
      <c r="A54" t="s">
        <v>297</v>
      </c>
      <c r="B54" t="s">
        <v>12</v>
      </c>
      <c r="C54" t="s">
        <v>312</v>
      </c>
      <c r="D54" s="14">
        <v>465</v>
      </c>
      <c r="E54" s="14">
        <v>437</v>
      </c>
      <c r="F54">
        <f>VLOOKUP($B54,'2025-Final'!$C$8:$R$131,8,FALSE)</f>
        <v>465</v>
      </c>
      <c r="G54">
        <f>VLOOKUP($B54,'2025-Final'!$C$8:$R$131,14,FALSE)</f>
        <v>437</v>
      </c>
    </row>
    <row r="55" spans="1:7" x14ac:dyDescent="0.25">
      <c r="A55" t="s">
        <v>297</v>
      </c>
      <c r="B55" t="s">
        <v>12</v>
      </c>
      <c r="C55" t="s">
        <v>314</v>
      </c>
      <c r="D55" s="14">
        <v>1930</v>
      </c>
      <c r="E55" s="14">
        <v>2056</v>
      </c>
      <c r="F55">
        <f>VLOOKUP($B55,'2025-Final'!$C$8:$R$131,9,FALSE)</f>
        <v>1930</v>
      </c>
      <c r="G55">
        <f>VLOOKUP($B55,'2025-Final'!$C$8:$R$131,15,FALSE)</f>
        <v>2056</v>
      </c>
    </row>
    <row r="56" spans="1:7" x14ac:dyDescent="0.25">
      <c r="A56" t="s">
        <v>297</v>
      </c>
      <c r="B56" t="s">
        <v>12</v>
      </c>
      <c r="C56" t="s">
        <v>313</v>
      </c>
      <c r="D56" s="14">
        <v>344</v>
      </c>
      <c r="E56" s="14">
        <v>349</v>
      </c>
      <c r="F56">
        <f>VLOOKUP($B56,'2025-Final'!$C$8:$R$131,10,FALSE)</f>
        <v>344</v>
      </c>
      <c r="G56">
        <f>VLOOKUP($B56,'2025-Final'!$C$8:$R$131,16,FALSE)</f>
        <v>349</v>
      </c>
    </row>
    <row r="57" spans="1:7" x14ac:dyDescent="0.25">
      <c r="A57" t="s">
        <v>297</v>
      </c>
      <c r="B57" t="s">
        <v>13</v>
      </c>
      <c r="C57" t="s">
        <v>318</v>
      </c>
      <c r="D57" s="14">
        <v>1461</v>
      </c>
      <c r="E57" s="14">
        <v>1376</v>
      </c>
      <c r="F57">
        <f>VLOOKUP($B57,'2025-Final'!$C$8:$R$131,6,FALSE)</f>
        <v>1461</v>
      </c>
      <c r="G57">
        <f>VLOOKUP($B57,'2025-Final'!$C$8:$R$131,12,FALSE)</f>
        <v>1376</v>
      </c>
    </row>
    <row r="58" spans="1:7" x14ac:dyDescent="0.25">
      <c r="A58" t="s">
        <v>297</v>
      </c>
      <c r="B58" t="s">
        <v>13</v>
      </c>
      <c r="C58" t="s">
        <v>316</v>
      </c>
      <c r="D58" s="14">
        <v>1357</v>
      </c>
      <c r="E58" s="14">
        <v>1283</v>
      </c>
      <c r="F58">
        <f>VLOOKUP($B58,'2025-Final'!$C$8:$R$131,7,FALSE)</f>
        <v>1357</v>
      </c>
      <c r="G58">
        <f>VLOOKUP($B58,'2025-Final'!$C$8:$R$131,13,FALSE)</f>
        <v>1283</v>
      </c>
    </row>
    <row r="59" spans="1:7" x14ac:dyDescent="0.25">
      <c r="A59" t="s">
        <v>297</v>
      </c>
      <c r="B59" t="s">
        <v>13</v>
      </c>
      <c r="C59" t="s">
        <v>312</v>
      </c>
      <c r="D59" s="14">
        <v>1291</v>
      </c>
      <c r="E59" s="14">
        <v>1230</v>
      </c>
      <c r="F59">
        <f>VLOOKUP($B59,'2025-Final'!$C$8:$R$131,8,FALSE)</f>
        <v>1291</v>
      </c>
      <c r="G59">
        <f>VLOOKUP($B59,'2025-Final'!$C$8:$R$131,14,FALSE)</f>
        <v>1230</v>
      </c>
    </row>
    <row r="60" spans="1:7" x14ac:dyDescent="0.25">
      <c r="A60" t="s">
        <v>297</v>
      </c>
      <c r="B60" t="s">
        <v>13</v>
      </c>
      <c r="C60" t="s">
        <v>314</v>
      </c>
      <c r="D60" s="14">
        <v>5352</v>
      </c>
      <c r="E60" s="14">
        <v>5779</v>
      </c>
      <c r="F60">
        <f>VLOOKUP($B60,'2025-Final'!$C$8:$R$131,9,FALSE)</f>
        <v>5352</v>
      </c>
      <c r="G60">
        <f>VLOOKUP($B60,'2025-Final'!$C$8:$R$131,15,FALSE)</f>
        <v>5779</v>
      </c>
    </row>
    <row r="61" spans="1:7" x14ac:dyDescent="0.25">
      <c r="A61" t="s">
        <v>297</v>
      </c>
      <c r="B61" t="s">
        <v>13</v>
      </c>
      <c r="C61" t="s">
        <v>313</v>
      </c>
      <c r="D61" s="14">
        <v>954</v>
      </c>
      <c r="E61" s="14">
        <v>982</v>
      </c>
      <c r="F61">
        <f>VLOOKUP($B61,'2025-Final'!$C$8:$R$131,10,FALSE)</f>
        <v>954</v>
      </c>
      <c r="G61">
        <f>VLOOKUP($B61,'2025-Final'!$C$8:$R$131,16,FALSE)</f>
        <v>982</v>
      </c>
    </row>
    <row r="62" spans="1:7" x14ac:dyDescent="0.25">
      <c r="A62" t="s">
        <v>300</v>
      </c>
      <c r="B62" t="s">
        <v>14</v>
      </c>
      <c r="C62" t="s">
        <v>318</v>
      </c>
      <c r="D62" s="14">
        <v>1896</v>
      </c>
      <c r="E62" s="14">
        <v>1725</v>
      </c>
      <c r="F62">
        <f>VLOOKUP($B62,'2025-Final'!$C$8:$R$131,6,FALSE)</f>
        <v>1896</v>
      </c>
      <c r="G62">
        <f>VLOOKUP($B62,'2025-Final'!$C$8:$R$131,12,FALSE)</f>
        <v>1725</v>
      </c>
    </row>
    <row r="63" spans="1:7" x14ac:dyDescent="0.25">
      <c r="A63" t="s">
        <v>300</v>
      </c>
      <c r="B63" t="s">
        <v>14</v>
      </c>
      <c r="C63" t="s">
        <v>316</v>
      </c>
      <c r="D63" s="14">
        <v>1761</v>
      </c>
      <c r="E63" s="14">
        <v>1609</v>
      </c>
      <c r="F63">
        <f>VLOOKUP($B63,'2025-Final'!$C$8:$R$131,7,FALSE)</f>
        <v>1761</v>
      </c>
      <c r="G63">
        <f>VLOOKUP($B63,'2025-Final'!$C$8:$R$131,13,FALSE)</f>
        <v>1609</v>
      </c>
    </row>
    <row r="64" spans="1:7" x14ac:dyDescent="0.25">
      <c r="A64" t="s">
        <v>300</v>
      </c>
      <c r="B64" t="s">
        <v>14</v>
      </c>
      <c r="C64" t="s">
        <v>312</v>
      </c>
      <c r="D64" s="14">
        <v>1675</v>
      </c>
      <c r="E64" s="14">
        <v>1542</v>
      </c>
      <c r="F64">
        <f>VLOOKUP($B64,'2025-Final'!$C$8:$R$131,8,FALSE)</f>
        <v>1675</v>
      </c>
      <c r="G64">
        <f>VLOOKUP($B64,'2025-Final'!$C$8:$R$131,14,FALSE)</f>
        <v>1542</v>
      </c>
    </row>
    <row r="65" spans="1:7" x14ac:dyDescent="0.25">
      <c r="A65" t="s">
        <v>300</v>
      </c>
      <c r="B65" t="s">
        <v>14</v>
      </c>
      <c r="C65" t="s">
        <v>314</v>
      </c>
      <c r="D65" s="14">
        <v>6945</v>
      </c>
      <c r="E65" s="14">
        <v>7244</v>
      </c>
      <c r="F65">
        <f>VLOOKUP($B65,'2025-Final'!$C$8:$R$131,9,FALSE)</f>
        <v>6945</v>
      </c>
      <c r="G65">
        <f>VLOOKUP($B65,'2025-Final'!$C$8:$R$131,15,FALSE)</f>
        <v>7244</v>
      </c>
    </row>
    <row r="66" spans="1:7" x14ac:dyDescent="0.25">
      <c r="A66" t="s">
        <v>300</v>
      </c>
      <c r="B66" t="s">
        <v>14</v>
      </c>
      <c r="C66" t="s">
        <v>313</v>
      </c>
      <c r="D66" s="14">
        <v>1239</v>
      </c>
      <c r="E66" s="14">
        <v>1232</v>
      </c>
      <c r="F66">
        <f>VLOOKUP($B66,'2025-Final'!$C$8:$R$131,10,FALSE)</f>
        <v>1239</v>
      </c>
      <c r="G66">
        <f>VLOOKUP($B66,'2025-Final'!$C$8:$R$131,16,FALSE)</f>
        <v>1232</v>
      </c>
    </row>
    <row r="67" spans="1:7" x14ac:dyDescent="0.25">
      <c r="A67" t="s">
        <v>292</v>
      </c>
      <c r="B67" t="s">
        <v>15</v>
      </c>
      <c r="C67" t="s">
        <v>318</v>
      </c>
      <c r="D67">
        <v>5384</v>
      </c>
      <c r="E67">
        <v>5030</v>
      </c>
      <c r="F67">
        <f>VLOOKUP($B67,'2025-Final'!$C$8:$R$131,6,FALSE)</f>
        <v>5384</v>
      </c>
      <c r="G67">
        <f>VLOOKUP($B67,'2025-Final'!$C$8:$R$131,12,FALSE)</f>
        <v>5030</v>
      </c>
    </row>
    <row r="68" spans="1:7" x14ac:dyDescent="0.25">
      <c r="A68" t="s">
        <v>292</v>
      </c>
      <c r="B68" t="s">
        <v>15</v>
      </c>
      <c r="C68" t="s">
        <v>316</v>
      </c>
      <c r="D68">
        <v>5003</v>
      </c>
      <c r="E68">
        <v>4692</v>
      </c>
      <c r="F68">
        <f>VLOOKUP($B68,'2025-Final'!$C$8:$R$131,7,FALSE)</f>
        <v>5003</v>
      </c>
      <c r="G68">
        <f>VLOOKUP($B68,'2025-Final'!$C$8:$R$131,13,FALSE)</f>
        <v>4692</v>
      </c>
    </row>
    <row r="69" spans="1:7" x14ac:dyDescent="0.25">
      <c r="A69" t="s">
        <v>292</v>
      </c>
      <c r="B69" t="s">
        <v>15</v>
      </c>
      <c r="C69" t="s">
        <v>312</v>
      </c>
      <c r="D69">
        <v>4758</v>
      </c>
      <c r="E69">
        <v>4497</v>
      </c>
      <c r="F69">
        <f>VLOOKUP($B69,'2025-Final'!$C$8:$R$131,8,FALSE)</f>
        <v>4758</v>
      </c>
      <c r="G69">
        <f>VLOOKUP($B69,'2025-Final'!$C$8:$R$131,14,FALSE)</f>
        <v>4497</v>
      </c>
    </row>
    <row r="70" spans="1:7" x14ac:dyDescent="0.25">
      <c r="A70" t="s">
        <v>292</v>
      </c>
      <c r="B70" t="s">
        <v>15</v>
      </c>
      <c r="C70" t="s">
        <v>314</v>
      </c>
      <c r="D70">
        <v>19725</v>
      </c>
      <c r="E70">
        <v>21122</v>
      </c>
      <c r="F70">
        <f>VLOOKUP($B70,'2025-Final'!$C$8:$R$131,9,FALSE)</f>
        <v>19725</v>
      </c>
      <c r="G70">
        <f>VLOOKUP($B70,'2025-Final'!$C$8:$R$131,15,FALSE)</f>
        <v>21122</v>
      </c>
    </row>
    <row r="71" spans="1:7" x14ac:dyDescent="0.25">
      <c r="A71" t="s">
        <v>292</v>
      </c>
      <c r="B71" t="s">
        <v>15</v>
      </c>
      <c r="C71" t="s">
        <v>313</v>
      </c>
      <c r="D71">
        <v>3519</v>
      </c>
      <c r="E71">
        <v>3592</v>
      </c>
      <c r="F71">
        <f>VLOOKUP($B71,'2025-Final'!$C$8:$R$131,10,FALSE)</f>
        <v>3519</v>
      </c>
      <c r="G71">
        <f>VLOOKUP($B71,'2025-Final'!$C$8:$R$131,16,FALSE)</f>
        <v>3592</v>
      </c>
    </row>
    <row r="72" spans="1:7" x14ac:dyDescent="0.25">
      <c r="A72" t="s">
        <v>296</v>
      </c>
      <c r="B72" t="s">
        <v>16</v>
      </c>
      <c r="C72" t="s">
        <v>318</v>
      </c>
      <c r="D72">
        <v>2966</v>
      </c>
      <c r="E72">
        <v>2795</v>
      </c>
      <c r="F72">
        <f>VLOOKUP($B72,'2025-Final'!$C$8:$R$131,6,FALSE)</f>
        <v>2966</v>
      </c>
      <c r="G72">
        <f>VLOOKUP($B72,'2025-Final'!$C$8:$R$131,12,FALSE)</f>
        <v>2795</v>
      </c>
    </row>
    <row r="73" spans="1:7" x14ac:dyDescent="0.25">
      <c r="A73" t="s">
        <v>296</v>
      </c>
      <c r="B73" t="s">
        <v>16</v>
      </c>
      <c r="C73" t="s">
        <v>316</v>
      </c>
      <c r="D73">
        <v>2756</v>
      </c>
      <c r="E73">
        <v>2607</v>
      </c>
      <c r="F73">
        <f>VLOOKUP($B73,'2025-Final'!$C$8:$R$131,7,FALSE)</f>
        <v>2756</v>
      </c>
      <c r="G73">
        <f>VLOOKUP($B73,'2025-Final'!$C$8:$R$131,13,FALSE)</f>
        <v>2607</v>
      </c>
    </row>
    <row r="74" spans="1:7" x14ac:dyDescent="0.25">
      <c r="A74" t="s">
        <v>296</v>
      </c>
      <c r="B74" t="s">
        <v>16</v>
      </c>
      <c r="C74" t="s">
        <v>312</v>
      </c>
      <c r="D74">
        <v>2621</v>
      </c>
      <c r="E74">
        <v>2498</v>
      </c>
      <c r="F74">
        <f>VLOOKUP($B74,'2025-Final'!$C$8:$R$131,8,FALSE)</f>
        <v>2621</v>
      </c>
      <c r="G74">
        <f>VLOOKUP($B74,'2025-Final'!$C$8:$R$131,14,FALSE)</f>
        <v>2498</v>
      </c>
    </row>
    <row r="75" spans="1:7" x14ac:dyDescent="0.25">
      <c r="A75" t="s">
        <v>296</v>
      </c>
      <c r="B75" t="s">
        <v>16</v>
      </c>
      <c r="C75" t="s">
        <v>314</v>
      </c>
      <c r="D75">
        <v>10865</v>
      </c>
      <c r="E75">
        <v>11736</v>
      </c>
      <c r="F75">
        <f>VLOOKUP($B75,'2025-Final'!$C$8:$R$131,9,FALSE)</f>
        <v>10865</v>
      </c>
      <c r="G75">
        <f>VLOOKUP($B75,'2025-Final'!$C$8:$R$131,15,FALSE)</f>
        <v>11736</v>
      </c>
    </row>
    <row r="76" spans="1:7" x14ac:dyDescent="0.25">
      <c r="A76" t="s">
        <v>296</v>
      </c>
      <c r="B76" t="s">
        <v>16</v>
      </c>
      <c r="C76" t="s">
        <v>313</v>
      </c>
      <c r="D76">
        <v>1938</v>
      </c>
      <c r="E76">
        <v>1996</v>
      </c>
      <c r="F76">
        <f>VLOOKUP($B76,'2025-Final'!$C$8:$R$131,10,FALSE)</f>
        <v>1938</v>
      </c>
      <c r="G76">
        <f>VLOOKUP($B76,'2025-Final'!$C$8:$R$131,16,FALSE)</f>
        <v>1996</v>
      </c>
    </row>
    <row r="77" spans="1:7" x14ac:dyDescent="0.25">
      <c r="A77" t="s">
        <v>293</v>
      </c>
      <c r="B77" t="s">
        <v>17</v>
      </c>
      <c r="C77" t="s">
        <v>318</v>
      </c>
      <c r="D77">
        <v>3946</v>
      </c>
      <c r="E77">
        <v>3839</v>
      </c>
      <c r="F77">
        <f>VLOOKUP($B77,'2025-Final'!$C$8:$R$131,6,FALSE)</f>
        <v>3946</v>
      </c>
      <c r="G77">
        <f>VLOOKUP($B77,'2025-Final'!$C$8:$R$131,12,FALSE)</f>
        <v>3839</v>
      </c>
    </row>
    <row r="78" spans="1:7" x14ac:dyDescent="0.25">
      <c r="A78" t="s">
        <v>293</v>
      </c>
      <c r="B78" t="s">
        <v>17</v>
      </c>
      <c r="C78" t="s">
        <v>316</v>
      </c>
      <c r="D78">
        <v>3667</v>
      </c>
      <c r="E78">
        <v>3581</v>
      </c>
      <c r="F78">
        <f>VLOOKUP($B78,'2025-Final'!$C$8:$R$131,7,FALSE)</f>
        <v>3667</v>
      </c>
      <c r="G78">
        <f>VLOOKUP($B78,'2025-Final'!$C$8:$R$131,13,FALSE)</f>
        <v>3581</v>
      </c>
    </row>
    <row r="79" spans="1:7" x14ac:dyDescent="0.25">
      <c r="A79" t="s">
        <v>293</v>
      </c>
      <c r="B79" t="s">
        <v>17</v>
      </c>
      <c r="C79" t="s">
        <v>312</v>
      </c>
      <c r="D79">
        <v>3487</v>
      </c>
      <c r="E79">
        <v>3432</v>
      </c>
      <c r="F79">
        <f>VLOOKUP($B79,'2025-Final'!$C$8:$R$131,8,FALSE)</f>
        <v>3487</v>
      </c>
      <c r="G79">
        <f>VLOOKUP($B79,'2025-Final'!$C$8:$R$131,14,FALSE)</f>
        <v>3432</v>
      </c>
    </row>
    <row r="80" spans="1:7" x14ac:dyDescent="0.25">
      <c r="A80" t="s">
        <v>293</v>
      </c>
      <c r="B80" t="s">
        <v>17</v>
      </c>
      <c r="C80" t="s">
        <v>314</v>
      </c>
      <c r="D80">
        <v>14457</v>
      </c>
      <c r="E80">
        <v>16122</v>
      </c>
      <c r="F80">
        <f>VLOOKUP($B80,'2025-Final'!$C$8:$R$131,9,FALSE)</f>
        <v>14457</v>
      </c>
      <c r="G80">
        <f>VLOOKUP($B80,'2025-Final'!$C$8:$R$131,15,FALSE)</f>
        <v>16122</v>
      </c>
    </row>
    <row r="81" spans="1:7" x14ac:dyDescent="0.25">
      <c r="A81" t="s">
        <v>293</v>
      </c>
      <c r="B81" t="s">
        <v>17</v>
      </c>
      <c r="C81" t="s">
        <v>313</v>
      </c>
      <c r="D81">
        <v>2579</v>
      </c>
      <c r="E81">
        <v>2742</v>
      </c>
      <c r="F81">
        <f>VLOOKUP($B81,'2025-Final'!$C$8:$R$131,10,FALSE)</f>
        <v>2579</v>
      </c>
      <c r="G81">
        <f>VLOOKUP($B81,'2025-Final'!$C$8:$R$131,16,FALSE)</f>
        <v>2742</v>
      </c>
    </row>
    <row r="82" spans="1:7" x14ac:dyDescent="0.25">
      <c r="A82" t="s">
        <v>297</v>
      </c>
      <c r="B82" t="s">
        <v>279</v>
      </c>
      <c r="C82" t="s">
        <v>318</v>
      </c>
      <c r="D82">
        <v>366</v>
      </c>
      <c r="E82">
        <v>302</v>
      </c>
      <c r="F82">
        <f>VLOOKUP($B82,'2025-Final'!$C$8:$R$131,6,FALSE)</f>
        <v>366</v>
      </c>
      <c r="G82">
        <f>VLOOKUP($B82,'2025-Final'!$C$8:$R$131,12,FALSE)</f>
        <v>302</v>
      </c>
    </row>
    <row r="83" spans="1:7" x14ac:dyDescent="0.25">
      <c r="A83" t="s">
        <v>297</v>
      </c>
      <c r="B83" t="s">
        <v>279</v>
      </c>
      <c r="C83" t="s">
        <v>316</v>
      </c>
      <c r="D83">
        <v>340</v>
      </c>
      <c r="E83">
        <v>282</v>
      </c>
      <c r="F83">
        <f>VLOOKUP($B83,'2025-Final'!$C$8:$R$131,7,FALSE)</f>
        <v>340</v>
      </c>
      <c r="G83">
        <f>VLOOKUP($B83,'2025-Final'!$C$8:$R$131,13,FALSE)</f>
        <v>282</v>
      </c>
    </row>
    <row r="84" spans="1:7" x14ac:dyDescent="0.25">
      <c r="A84" t="s">
        <v>297</v>
      </c>
      <c r="B84" t="s">
        <v>279</v>
      </c>
      <c r="C84" t="s">
        <v>312</v>
      </c>
      <c r="D84">
        <v>323</v>
      </c>
      <c r="E84">
        <v>270</v>
      </c>
      <c r="F84">
        <f>VLOOKUP($B84,'2025-Final'!$C$8:$R$131,8,FALSE)</f>
        <v>323</v>
      </c>
      <c r="G84">
        <f>VLOOKUP($B84,'2025-Final'!$C$8:$R$131,14,FALSE)</f>
        <v>270</v>
      </c>
    </row>
    <row r="85" spans="1:7" x14ac:dyDescent="0.25">
      <c r="A85" t="s">
        <v>297</v>
      </c>
      <c r="B85" t="s">
        <v>279</v>
      </c>
      <c r="C85" t="s">
        <v>314</v>
      </c>
      <c r="D85">
        <v>1340</v>
      </c>
      <c r="E85">
        <v>1269</v>
      </c>
      <c r="F85">
        <f>VLOOKUP($B85,'2025-Final'!$C$8:$R$131,9,FALSE)</f>
        <v>1340</v>
      </c>
      <c r="G85">
        <f>VLOOKUP($B85,'2025-Final'!$C$8:$R$131,15,FALSE)</f>
        <v>1269</v>
      </c>
    </row>
    <row r="86" spans="1:7" x14ac:dyDescent="0.25">
      <c r="A86" t="s">
        <v>297</v>
      </c>
      <c r="B86" t="s">
        <v>279</v>
      </c>
      <c r="C86" t="s">
        <v>313</v>
      </c>
      <c r="D86">
        <v>239</v>
      </c>
      <c r="E86">
        <v>215</v>
      </c>
      <c r="F86">
        <f>VLOOKUP($B86,'2025-Final'!$C$8:$R$131,10,FALSE)</f>
        <v>239</v>
      </c>
      <c r="G86">
        <f>VLOOKUP($B86,'2025-Final'!$C$8:$R$131,16,FALSE)</f>
        <v>215</v>
      </c>
    </row>
    <row r="87" spans="1:7" x14ac:dyDescent="0.25">
      <c r="A87" t="s">
        <v>300</v>
      </c>
      <c r="B87" t="s">
        <v>18</v>
      </c>
      <c r="C87" t="s">
        <v>318</v>
      </c>
      <c r="D87">
        <v>1353</v>
      </c>
      <c r="E87">
        <v>1212</v>
      </c>
      <c r="F87">
        <f>VLOOKUP($B87,'2025-Final'!$C$8:$R$131,6,FALSE)</f>
        <v>1353</v>
      </c>
      <c r="G87">
        <f>VLOOKUP($B87,'2025-Final'!$C$8:$R$131,12,FALSE)</f>
        <v>1212</v>
      </c>
    </row>
    <row r="88" spans="1:7" x14ac:dyDescent="0.25">
      <c r="A88" t="s">
        <v>300</v>
      </c>
      <c r="B88" t="s">
        <v>18</v>
      </c>
      <c r="C88" t="s">
        <v>316</v>
      </c>
      <c r="D88">
        <v>1258</v>
      </c>
      <c r="E88">
        <v>1131</v>
      </c>
      <c r="F88">
        <f>VLOOKUP($B88,'2025-Final'!$C$8:$R$131,7,FALSE)</f>
        <v>1258</v>
      </c>
      <c r="G88">
        <f>VLOOKUP($B88,'2025-Final'!$C$8:$R$131,13,FALSE)</f>
        <v>1131</v>
      </c>
    </row>
    <row r="89" spans="1:7" x14ac:dyDescent="0.25">
      <c r="A89" t="s">
        <v>300</v>
      </c>
      <c r="B89" t="s">
        <v>18</v>
      </c>
      <c r="C89" t="s">
        <v>312</v>
      </c>
      <c r="D89">
        <v>1196</v>
      </c>
      <c r="E89">
        <v>1084</v>
      </c>
      <c r="F89">
        <f>VLOOKUP($B89,'2025-Final'!$C$8:$R$131,8,FALSE)</f>
        <v>1196</v>
      </c>
      <c r="G89">
        <f>VLOOKUP($B89,'2025-Final'!$C$8:$R$131,14,FALSE)</f>
        <v>1084</v>
      </c>
    </row>
    <row r="90" spans="1:7" x14ac:dyDescent="0.25">
      <c r="A90" t="s">
        <v>300</v>
      </c>
      <c r="B90" t="s">
        <v>18</v>
      </c>
      <c r="C90" t="s">
        <v>314</v>
      </c>
      <c r="D90">
        <v>4959</v>
      </c>
      <c r="E90">
        <v>5092</v>
      </c>
      <c r="F90">
        <f>VLOOKUP($B90,'2025-Final'!$C$8:$R$131,9,FALSE)</f>
        <v>4959</v>
      </c>
      <c r="G90">
        <f>VLOOKUP($B90,'2025-Final'!$C$8:$R$131,15,FALSE)</f>
        <v>5092</v>
      </c>
    </row>
    <row r="91" spans="1:7" x14ac:dyDescent="0.25">
      <c r="A91" t="s">
        <v>300</v>
      </c>
      <c r="B91" t="s">
        <v>18</v>
      </c>
      <c r="C91" t="s">
        <v>313</v>
      </c>
      <c r="D91">
        <v>884</v>
      </c>
      <c r="E91">
        <v>866</v>
      </c>
      <c r="F91">
        <f>VLOOKUP($B91,'2025-Final'!$C$8:$R$131,10,FALSE)</f>
        <v>884</v>
      </c>
      <c r="G91">
        <f>VLOOKUP($B91,'2025-Final'!$C$8:$R$131,16,FALSE)</f>
        <v>866</v>
      </c>
    </row>
    <row r="92" spans="1:7" x14ac:dyDescent="0.25">
      <c r="A92" t="s">
        <v>294</v>
      </c>
      <c r="B92" t="s">
        <v>19</v>
      </c>
      <c r="C92" t="s">
        <v>318</v>
      </c>
      <c r="D92">
        <v>1754</v>
      </c>
      <c r="E92">
        <v>1639</v>
      </c>
      <c r="F92">
        <f>VLOOKUP($B92,'2025-Final'!$C$8:$R$131,6,FALSE)</f>
        <v>1754</v>
      </c>
      <c r="G92">
        <f>VLOOKUP($B92,'2025-Final'!$C$8:$R$131,12,FALSE)</f>
        <v>1639</v>
      </c>
    </row>
    <row r="93" spans="1:7" x14ac:dyDescent="0.25">
      <c r="A93" t="s">
        <v>294</v>
      </c>
      <c r="B93" t="s">
        <v>19</v>
      </c>
      <c r="C93" t="s">
        <v>316</v>
      </c>
      <c r="D93">
        <v>1630</v>
      </c>
      <c r="E93">
        <v>1529</v>
      </c>
      <c r="F93">
        <f>VLOOKUP($B93,'2025-Final'!$C$8:$R$131,7,FALSE)</f>
        <v>1630</v>
      </c>
      <c r="G93">
        <f>VLOOKUP($B93,'2025-Final'!$C$8:$R$131,13,FALSE)</f>
        <v>1529</v>
      </c>
    </row>
    <row r="94" spans="1:7" x14ac:dyDescent="0.25">
      <c r="A94" t="s">
        <v>294</v>
      </c>
      <c r="B94" t="s">
        <v>19</v>
      </c>
      <c r="C94" t="s">
        <v>312</v>
      </c>
      <c r="D94">
        <v>1550</v>
      </c>
      <c r="E94">
        <v>1465</v>
      </c>
      <c r="F94">
        <f>VLOOKUP($B94,'2025-Final'!$C$8:$R$131,8,FALSE)</f>
        <v>1550</v>
      </c>
      <c r="G94">
        <f>VLOOKUP($B94,'2025-Final'!$C$8:$R$131,14,FALSE)</f>
        <v>1465</v>
      </c>
    </row>
    <row r="95" spans="1:7" x14ac:dyDescent="0.25">
      <c r="A95" t="s">
        <v>294</v>
      </c>
      <c r="B95" t="s">
        <v>19</v>
      </c>
      <c r="C95" t="s">
        <v>314</v>
      </c>
      <c r="D95">
        <v>6425</v>
      </c>
      <c r="E95">
        <v>6885</v>
      </c>
      <c r="F95">
        <f>VLOOKUP($B95,'2025-Final'!$C$8:$R$131,9,FALSE)</f>
        <v>6425</v>
      </c>
      <c r="G95">
        <f>VLOOKUP($B95,'2025-Final'!$C$8:$R$131,15,FALSE)</f>
        <v>6885</v>
      </c>
    </row>
    <row r="96" spans="1:7" x14ac:dyDescent="0.25">
      <c r="A96" t="s">
        <v>294</v>
      </c>
      <c r="B96" t="s">
        <v>19</v>
      </c>
      <c r="C96" t="s">
        <v>313</v>
      </c>
      <c r="D96">
        <v>1146</v>
      </c>
      <c r="E96">
        <v>1171</v>
      </c>
      <c r="F96">
        <f>VLOOKUP($B96,'2025-Final'!$C$8:$R$131,10,FALSE)</f>
        <v>1146</v>
      </c>
      <c r="G96">
        <f>VLOOKUP($B96,'2025-Final'!$C$8:$R$131,16,FALSE)</f>
        <v>1171</v>
      </c>
    </row>
    <row r="97" spans="1:7" x14ac:dyDescent="0.25">
      <c r="A97" t="s">
        <v>294</v>
      </c>
      <c r="B97" t="s">
        <v>20</v>
      </c>
      <c r="C97" t="s">
        <v>318</v>
      </c>
      <c r="D97">
        <v>7506</v>
      </c>
      <c r="E97">
        <v>7997</v>
      </c>
      <c r="F97">
        <f>VLOOKUP($B97,'2025-Final'!$C$8:$R$131,6,FALSE)</f>
        <v>7506</v>
      </c>
      <c r="G97">
        <f>VLOOKUP($B97,'2025-Final'!$C$8:$R$131,12,FALSE)</f>
        <v>7997</v>
      </c>
    </row>
    <row r="98" spans="1:7" x14ac:dyDescent="0.25">
      <c r="A98" t="s">
        <v>294</v>
      </c>
      <c r="B98" t="s">
        <v>20</v>
      </c>
      <c r="C98" t="s">
        <v>316</v>
      </c>
      <c r="D98">
        <v>6975</v>
      </c>
      <c r="E98">
        <v>7460</v>
      </c>
      <c r="F98">
        <f>VLOOKUP($B98,'2025-Final'!$C$8:$R$131,7,FALSE)</f>
        <v>6975</v>
      </c>
      <c r="G98">
        <f>VLOOKUP($B98,'2025-Final'!$C$8:$R$131,13,FALSE)</f>
        <v>7460</v>
      </c>
    </row>
    <row r="99" spans="1:7" x14ac:dyDescent="0.25">
      <c r="A99" t="s">
        <v>294</v>
      </c>
      <c r="B99" t="s">
        <v>20</v>
      </c>
      <c r="C99" t="s">
        <v>312</v>
      </c>
      <c r="D99">
        <v>6633</v>
      </c>
      <c r="E99">
        <v>7150</v>
      </c>
      <c r="F99">
        <f>VLOOKUP($B99,'2025-Final'!$C$8:$R$131,8,FALSE)</f>
        <v>6633</v>
      </c>
      <c r="G99">
        <f>VLOOKUP($B99,'2025-Final'!$C$8:$R$131,14,FALSE)</f>
        <v>7150</v>
      </c>
    </row>
    <row r="100" spans="1:7" x14ac:dyDescent="0.25">
      <c r="A100" t="s">
        <v>294</v>
      </c>
      <c r="B100" t="s">
        <v>20</v>
      </c>
      <c r="C100" t="s">
        <v>314</v>
      </c>
      <c r="D100">
        <v>27497</v>
      </c>
      <c r="E100">
        <v>33582</v>
      </c>
      <c r="F100">
        <f>VLOOKUP($B100,'2025-Final'!$C$8:$R$131,9,FALSE)</f>
        <v>27497</v>
      </c>
      <c r="G100">
        <f>VLOOKUP($B100,'2025-Final'!$C$8:$R$131,15,FALSE)</f>
        <v>33582</v>
      </c>
    </row>
    <row r="101" spans="1:7" x14ac:dyDescent="0.25">
      <c r="A101" t="s">
        <v>294</v>
      </c>
      <c r="B101" t="s">
        <v>20</v>
      </c>
      <c r="C101" t="s">
        <v>313</v>
      </c>
      <c r="D101">
        <v>4906</v>
      </c>
      <c r="E101">
        <v>5711</v>
      </c>
      <c r="F101">
        <f>VLOOKUP($B101,'2025-Final'!$C$8:$R$131,10,FALSE)</f>
        <v>4906</v>
      </c>
      <c r="G101">
        <f>VLOOKUP($B101,'2025-Final'!$C$8:$R$131,16,FALSE)</f>
        <v>5711</v>
      </c>
    </row>
    <row r="102" spans="1:7" x14ac:dyDescent="0.25">
      <c r="A102" t="s">
        <v>294</v>
      </c>
      <c r="B102" t="s">
        <v>21</v>
      </c>
      <c r="C102" t="s">
        <v>318</v>
      </c>
      <c r="D102">
        <v>1080</v>
      </c>
      <c r="E102">
        <v>1014</v>
      </c>
      <c r="F102">
        <f>VLOOKUP($B102,'2025-Final'!$C$8:$R$131,6,FALSE)</f>
        <v>1080</v>
      </c>
      <c r="G102">
        <f>VLOOKUP($B102,'2025-Final'!$C$8:$R$131,12,FALSE)</f>
        <v>1014</v>
      </c>
    </row>
    <row r="103" spans="1:7" x14ac:dyDescent="0.25">
      <c r="A103" t="s">
        <v>294</v>
      </c>
      <c r="B103" t="s">
        <v>21</v>
      </c>
      <c r="C103" t="s">
        <v>316</v>
      </c>
      <c r="D103">
        <v>1003</v>
      </c>
      <c r="E103">
        <v>946</v>
      </c>
      <c r="F103">
        <f>VLOOKUP($B103,'2025-Final'!$C$8:$R$131,7,FALSE)</f>
        <v>1003</v>
      </c>
      <c r="G103">
        <f>VLOOKUP($B103,'2025-Final'!$C$8:$R$131,13,FALSE)</f>
        <v>946</v>
      </c>
    </row>
    <row r="104" spans="1:7" x14ac:dyDescent="0.25">
      <c r="A104" t="s">
        <v>294</v>
      </c>
      <c r="B104" t="s">
        <v>21</v>
      </c>
      <c r="C104" t="s">
        <v>312</v>
      </c>
      <c r="D104">
        <v>954</v>
      </c>
      <c r="E104">
        <v>907</v>
      </c>
      <c r="F104">
        <f>VLOOKUP($B104,'2025-Final'!$C$8:$R$131,8,FALSE)</f>
        <v>954</v>
      </c>
      <c r="G104">
        <f>VLOOKUP($B104,'2025-Final'!$C$8:$R$131,14,FALSE)</f>
        <v>907</v>
      </c>
    </row>
    <row r="105" spans="1:7" x14ac:dyDescent="0.25">
      <c r="A105" t="s">
        <v>294</v>
      </c>
      <c r="B105" t="s">
        <v>21</v>
      </c>
      <c r="C105" t="s">
        <v>314</v>
      </c>
      <c r="D105">
        <v>3957</v>
      </c>
      <c r="E105">
        <v>4261</v>
      </c>
      <c r="F105">
        <f>VLOOKUP($B105,'2025-Final'!$C$8:$R$131,9,FALSE)</f>
        <v>3957</v>
      </c>
      <c r="G105">
        <f>VLOOKUP($B105,'2025-Final'!$C$8:$R$131,15,FALSE)</f>
        <v>4261</v>
      </c>
    </row>
    <row r="106" spans="1:7" x14ac:dyDescent="0.25">
      <c r="A106" t="s">
        <v>294</v>
      </c>
      <c r="B106" t="s">
        <v>21</v>
      </c>
      <c r="C106" t="s">
        <v>313</v>
      </c>
      <c r="D106">
        <v>706</v>
      </c>
      <c r="E106">
        <v>724</v>
      </c>
      <c r="F106">
        <f>VLOOKUP($B106,'2025-Final'!$C$8:$R$131,10,FALSE)</f>
        <v>706</v>
      </c>
      <c r="G106">
        <f>VLOOKUP($B106,'2025-Final'!$C$8:$R$131,16,FALSE)</f>
        <v>724</v>
      </c>
    </row>
    <row r="107" spans="1:7" x14ac:dyDescent="0.25">
      <c r="A107" t="s">
        <v>296</v>
      </c>
      <c r="B107" t="s">
        <v>22</v>
      </c>
      <c r="C107" t="s">
        <v>318</v>
      </c>
      <c r="D107">
        <v>537</v>
      </c>
      <c r="E107">
        <v>507</v>
      </c>
      <c r="F107">
        <f>VLOOKUP($B107,'2025-Final'!$C$8:$R$131,6,FALSE)</f>
        <v>537</v>
      </c>
      <c r="G107">
        <f>VLOOKUP($B107,'2025-Final'!$C$8:$R$131,12,FALSE)</f>
        <v>507</v>
      </c>
    </row>
    <row r="108" spans="1:7" x14ac:dyDescent="0.25">
      <c r="A108" t="s">
        <v>296</v>
      </c>
      <c r="B108" t="s">
        <v>22</v>
      </c>
      <c r="C108" t="s">
        <v>316</v>
      </c>
      <c r="D108">
        <v>499</v>
      </c>
      <c r="E108">
        <v>473</v>
      </c>
      <c r="F108">
        <f>VLOOKUP($B108,'2025-Final'!$C$8:$R$131,7,FALSE)</f>
        <v>499</v>
      </c>
      <c r="G108">
        <f>VLOOKUP($B108,'2025-Final'!$C$8:$R$131,13,FALSE)</f>
        <v>473</v>
      </c>
    </row>
    <row r="109" spans="1:7" x14ac:dyDescent="0.25">
      <c r="A109" t="s">
        <v>296</v>
      </c>
      <c r="B109" t="s">
        <v>22</v>
      </c>
      <c r="C109" t="s">
        <v>312</v>
      </c>
      <c r="D109">
        <v>475</v>
      </c>
      <c r="E109">
        <v>453</v>
      </c>
      <c r="F109">
        <f>VLOOKUP($B109,'2025-Final'!$C$8:$R$131,8,FALSE)</f>
        <v>475</v>
      </c>
      <c r="G109">
        <f>VLOOKUP($B109,'2025-Final'!$C$8:$R$131,14,FALSE)</f>
        <v>453</v>
      </c>
    </row>
    <row r="110" spans="1:7" x14ac:dyDescent="0.25">
      <c r="A110" t="s">
        <v>296</v>
      </c>
      <c r="B110" t="s">
        <v>22</v>
      </c>
      <c r="C110" t="s">
        <v>314</v>
      </c>
      <c r="D110">
        <v>1969</v>
      </c>
      <c r="E110">
        <v>2129</v>
      </c>
      <c r="F110">
        <f>VLOOKUP($B110,'2025-Final'!$C$8:$R$131,9,FALSE)</f>
        <v>1969</v>
      </c>
      <c r="G110">
        <f>VLOOKUP($B110,'2025-Final'!$C$8:$R$131,15,FALSE)</f>
        <v>2129</v>
      </c>
    </row>
    <row r="111" spans="1:7" x14ac:dyDescent="0.25">
      <c r="A111" t="s">
        <v>296</v>
      </c>
      <c r="B111" t="s">
        <v>22</v>
      </c>
      <c r="C111" t="s">
        <v>313</v>
      </c>
      <c r="D111">
        <v>351</v>
      </c>
      <c r="E111">
        <v>362</v>
      </c>
      <c r="F111">
        <f>VLOOKUP($B111,'2025-Final'!$C$8:$R$131,10,FALSE)</f>
        <v>351</v>
      </c>
      <c r="G111">
        <f>VLOOKUP($B111,'2025-Final'!$C$8:$R$131,16,FALSE)</f>
        <v>362</v>
      </c>
    </row>
    <row r="112" spans="1:7" x14ac:dyDescent="0.25">
      <c r="A112" t="s">
        <v>294</v>
      </c>
      <c r="B112" t="s">
        <v>23</v>
      </c>
      <c r="C112" t="s">
        <v>318</v>
      </c>
      <c r="D112">
        <v>3802</v>
      </c>
      <c r="E112">
        <v>3570</v>
      </c>
      <c r="F112">
        <f>VLOOKUP($B112,'2025-Final'!$C$8:$R$131,6,FALSE)</f>
        <v>3802</v>
      </c>
      <c r="G112">
        <f>VLOOKUP($B112,'2025-Final'!$C$8:$R$131,12,FALSE)</f>
        <v>3570</v>
      </c>
    </row>
    <row r="113" spans="1:7" x14ac:dyDescent="0.25">
      <c r="A113" t="s">
        <v>294</v>
      </c>
      <c r="B113" t="s">
        <v>23</v>
      </c>
      <c r="C113" t="s">
        <v>316</v>
      </c>
      <c r="D113">
        <v>3533</v>
      </c>
      <c r="E113">
        <v>3331</v>
      </c>
      <c r="F113">
        <f>VLOOKUP($B113,'2025-Final'!$C$8:$R$131,7,FALSE)</f>
        <v>3533</v>
      </c>
      <c r="G113">
        <f>VLOOKUP($B113,'2025-Final'!$C$8:$R$131,13,FALSE)</f>
        <v>3331</v>
      </c>
    </row>
    <row r="114" spans="1:7" x14ac:dyDescent="0.25">
      <c r="A114" t="s">
        <v>294</v>
      </c>
      <c r="B114" t="s">
        <v>23</v>
      </c>
      <c r="C114" t="s">
        <v>312</v>
      </c>
      <c r="D114">
        <v>3360</v>
      </c>
      <c r="E114">
        <v>3192</v>
      </c>
      <c r="F114">
        <f>VLOOKUP($B114,'2025-Final'!$C$8:$R$131,8,FALSE)</f>
        <v>3360</v>
      </c>
      <c r="G114">
        <f>VLOOKUP($B114,'2025-Final'!$C$8:$R$131,14,FALSE)</f>
        <v>3192</v>
      </c>
    </row>
    <row r="115" spans="1:7" x14ac:dyDescent="0.25">
      <c r="A115" t="s">
        <v>294</v>
      </c>
      <c r="B115" t="s">
        <v>23</v>
      </c>
      <c r="C115" t="s">
        <v>314</v>
      </c>
      <c r="D115">
        <v>13927</v>
      </c>
      <c r="E115">
        <v>14993</v>
      </c>
      <c r="F115">
        <f>VLOOKUP($B115,'2025-Final'!$C$8:$R$131,9,FALSE)</f>
        <v>13927</v>
      </c>
      <c r="G115">
        <f>VLOOKUP($B115,'2025-Final'!$C$8:$R$131,15,FALSE)</f>
        <v>14993</v>
      </c>
    </row>
    <row r="116" spans="1:7" x14ac:dyDescent="0.25">
      <c r="A116" t="s">
        <v>294</v>
      </c>
      <c r="B116" t="s">
        <v>23</v>
      </c>
      <c r="C116" t="s">
        <v>313</v>
      </c>
      <c r="D116">
        <v>2485</v>
      </c>
      <c r="E116">
        <v>2550</v>
      </c>
      <c r="F116">
        <f>VLOOKUP($B116,'2025-Final'!$C$8:$R$131,10,FALSE)</f>
        <v>2485</v>
      </c>
      <c r="G116">
        <f>VLOOKUP($B116,'2025-Final'!$C$8:$R$131,16,FALSE)</f>
        <v>2550</v>
      </c>
    </row>
    <row r="117" spans="1:7" x14ac:dyDescent="0.25">
      <c r="A117" t="s">
        <v>292</v>
      </c>
      <c r="B117" t="s">
        <v>24</v>
      </c>
      <c r="C117" t="s">
        <v>318</v>
      </c>
      <c r="D117">
        <v>9108</v>
      </c>
      <c r="E117">
        <v>8588</v>
      </c>
      <c r="F117">
        <f>VLOOKUP($B117,'2025-Final'!$C$8:$R$131,6,FALSE)</f>
        <v>9108</v>
      </c>
      <c r="G117">
        <f>VLOOKUP($B117,'2025-Final'!$C$8:$R$131,12,FALSE)</f>
        <v>8588</v>
      </c>
    </row>
    <row r="118" spans="1:7" x14ac:dyDescent="0.25">
      <c r="A118" t="s">
        <v>292</v>
      </c>
      <c r="B118" t="s">
        <v>24</v>
      </c>
      <c r="C118" t="s">
        <v>316</v>
      </c>
      <c r="D118">
        <v>8464</v>
      </c>
      <c r="E118">
        <v>8012</v>
      </c>
      <c r="F118">
        <f>VLOOKUP($B118,'2025-Final'!$C$8:$R$131,7,FALSE)</f>
        <v>8464</v>
      </c>
      <c r="G118">
        <f>VLOOKUP($B118,'2025-Final'!$C$8:$R$131,13,FALSE)</f>
        <v>8012</v>
      </c>
    </row>
    <row r="119" spans="1:7" x14ac:dyDescent="0.25">
      <c r="A119" t="s">
        <v>292</v>
      </c>
      <c r="B119" t="s">
        <v>24</v>
      </c>
      <c r="C119" t="s">
        <v>312</v>
      </c>
      <c r="D119">
        <v>8049</v>
      </c>
      <c r="E119">
        <v>7678</v>
      </c>
      <c r="F119">
        <f>VLOOKUP($B119,'2025-Final'!$C$8:$R$131,8,FALSE)</f>
        <v>8049</v>
      </c>
      <c r="G119">
        <f>VLOOKUP($B119,'2025-Final'!$C$8:$R$131,14,FALSE)</f>
        <v>7678</v>
      </c>
    </row>
    <row r="120" spans="1:7" x14ac:dyDescent="0.25">
      <c r="A120" t="s">
        <v>292</v>
      </c>
      <c r="B120" t="s">
        <v>24</v>
      </c>
      <c r="C120" t="s">
        <v>314</v>
      </c>
      <c r="D120">
        <v>33365</v>
      </c>
      <c r="E120">
        <v>36062</v>
      </c>
      <c r="F120">
        <f>VLOOKUP($B120,'2025-Final'!$C$8:$R$131,9,FALSE)</f>
        <v>33365</v>
      </c>
      <c r="G120">
        <f>VLOOKUP($B120,'2025-Final'!$C$8:$R$131,15,FALSE)</f>
        <v>36062</v>
      </c>
    </row>
    <row r="121" spans="1:7" x14ac:dyDescent="0.25">
      <c r="A121" t="s">
        <v>292</v>
      </c>
      <c r="B121" t="s">
        <v>24</v>
      </c>
      <c r="C121" t="s">
        <v>313</v>
      </c>
      <c r="D121">
        <v>5953</v>
      </c>
      <c r="E121">
        <v>6133</v>
      </c>
      <c r="F121">
        <f>VLOOKUP($B121,'2025-Final'!$C$8:$R$131,10,FALSE)</f>
        <v>5953</v>
      </c>
      <c r="G121">
        <f>VLOOKUP($B121,'2025-Final'!$C$8:$R$131,16,FALSE)</f>
        <v>6133</v>
      </c>
    </row>
    <row r="122" spans="1:7" x14ac:dyDescent="0.25">
      <c r="A122" t="s">
        <v>292</v>
      </c>
      <c r="B122" t="s">
        <v>25</v>
      </c>
      <c r="C122" t="s">
        <v>318</v>
      </c>
      <c r="D122">
        <v>458</v>
      </c>
      <c r="E122">
        <v>415</v>
      </c>
      <c r="F122">
        <f>VLOOKUP($B122,'2025-Final'!$C$8:$R$131,6,FALSE)</f>
        <v>458</v>
      </c>
      <c r="G122">
        <f>VLOOKUP($B122,'2025-Final'!$C$8:$R$131,12,FALSE)</f>
        <v>415</v>
      </c>
    </row>
    <row r="123" spans="1:7" x14ac:dyDescent="0.25">
      <c r="A123" t="s">
        <v>292</v>
      </c>
      <c r="B123" t="s">
        <v>25</v>
      </c>
      <c r="C123" t="s">
        <v>316</v>
      </c>
      <c r="D123">
        <v>425</v>
      </c>
      <c r="E123">
        <v>387</v>
      </c>
      <c r="F123">
        <f>VLOOKUP($B123,'2025-Final'!$C$8:$R$131,7,FALSE)</f>
        <v>425</v>
      </c>
      <c r="G123">
        <f>VLOOKUP($B123,'2025-Final'!$C$8:$R$131,13,FALSE)</f>
        <v>387</v>
      </c>
    </row>
    <row r="124" spans="1:7" x14ac:dyDescent="0.25">
      <c r="A124" t="s">
        <v>292</v>
      </c>
      <c r="B124" t="s">
        <v>25</v>
      </c>
      <c r="C124" t="s">
        <v>312</v>
      </c>
      <c r="D124">
        <v>405</v>
      </c>
      <c r="E124">
        <v>371</v>
      </c>
      <c r="F124">
        <f>VLOOKUP($B124,'2025-Final'!$C$8:$R$131,8,FALSE)</f>
        <v>405</v>
      </c>
      <c r="G124">
        <f>VLOOKUP($B124,'2025-Final'!$C$8:$R$131,14,FALSE)</f>
        <v>371</v>
      </c>
    </row>
    <row r="125" spans="1:7" x14ac:dyDescent="0.25">
      <c r="A125" t="s">
        <v>292</v>
      </c>
      <c r="B125" t="s">
        <v>25</v>
      </c>
      <c r="C125" t="s">
        <v>314</v>
      </c>
      <c r="D125">
        <v>1679</v>
      </c>
      <c r="E125">
        <v>1743</v>
      </c>
      <c r="F125">
        <f>VLOOKUP($B125,'2025-Final'!$C$8:$R$131,9,FALSE)</f>
        <v>1679</v>
      </c>
      <c r="G125">
        <f>VLOOKUP($B125,'2025-Final'!$C$8:$R$131,15,FALSE)</f>
        <v>1743</v>
      </c>
    </row>
    <row r="126" spans="1:7" x14ac:dyDescent="0.25">
      <c r="A126" t="s">
        <v>292</v>
      </c>
      <c r="B126" t="s">
        <v>25</v>
      </c>
      <c r="C126" t="s">
        <v>313</v>
      </c>
      <c r="D126">
        <v>299</v>
      </c>
      <c r="E126">
        <v>296</v>
      </c>
      <c r="F126">
        <f>VLOOKUP($B126,'2025-Final'!$C$8:$R$131,10,FALSE)</f>
        <v>299</v>
      </c>
      <c r="G126">
        <f>VLOOKUP($B126,'2025-Final'!$C$8:$R$131,16,FALSE)</f>
        <v>296</v>
      </c>
    </row>
    <row r="127" spans="1:7" x14ac:dyDescent="0.25">
      <c r="A127" t="s">
        <v>292</v>
      </c>
      <c r="B127" t="s">
        <v>26</v>
      </c>
      <c r="C127" t="s">
        <v>318</v>
      </c>
      <c r="D127">
        <v>431</v>
      </c>
      <c r="E127">
        <v>394</v>
      </c>
      <c r="F127">
        <f>VLOOKUP($B127,'2025-Final'!$C$8:$R$131,6,FALSE)</f>
        <v>431</v>
      </c>
      <c r="G127">
        <f>VLOOKUP($B127,'2025-Final'!$C$8:$R$131,12,FALSE)</f>
        <v>394</v>
      </c>
    </row>
    <row r="128" spans="1:7" x14ac:dyDescent="0.25">
      <c r="A128" t="s">
        <v>292</v>
      </c>
      <c r="B128" t="s">
        <v>26</v>
      </c>
      <c r="C128" t="s">
        <v>316</v>
      </c>
      <c r="D128">
        <v>400</v>
      </c>
      <c r="E128">
        <v>368</v>
      </c>
      <c r="F128">
        <f>VLOOKUP($B128,'2025-Final'!$C$8:$R$131,7,FALSE)</f>
        <v>400</v>
      </c>
      <c r="G128">
        <f>VLOOKUP($B128,'2025-Final'!$C$8:$R$131,13,FALSE)</f>
        <v>368</v>
      </c>
    </row>
    <row r="129" spans="1:7" x14ac:dyDescent="0.25">
      <c r="A129" t="s">
        <v>292</v>
      </c>
      <c r="B129" t="s">
        <v>26</v>
      </c>
      <c r="C129" t="s">
        <v>312</v>
      </c>
      <c r="D129">
        <v>381</v>
      </c>
      <c r="E129">
        <v>352</v>
      </c>
      <c r="F129">
        <f>VLOOKUP($B129,'2025-Final'!$C$8:$R$131,8,FALSE)</f>
        <v>381</v>
      </c>
      <c r="G129">
        <f>VLOOKUP($B129,'2025-Final'!$C$8:$R$131,14,FALSE)</f>
        <v>352</v>
      </c>
    </row>
    <row r="130" spans="1:7" x14ac:dyDescent="0.25">
      <c r="A130" t="s">
        <v>292</v>
      </c>
      <c r="B130" t="s">
        <v>26</v>
      </c>
      <c r="C130" t="s">
        <v>314</v>
      </c>
      <c r="D130">
        <v>1579</v>
      </c>
      <c r="E130">
        <v>1657</v>
      </c>
      <c r="F130">
        <f>VLOOKUP($B130,'2025-Final'!$C$8:$R$131,9,FALSE)</f>
        <v>1579</v>
      </c>
      <c r="G130">
        <f>VLOOKUP($B130,'2025-Final'!$C$8:$R$131,15,FALSE)</f>
        <v>1657</v>
      </c>
    </row>
    <row r="131" spans="1:7" x14ac:dyDescent="0.25">
      <c r="A131" t="s">
        <v>292</v>
      </c>
      <c r="B131" t="s">
        <v>26</v>
      </c>
      <c r="C131" t="s">
        <v>313</v>
      </c>
      <c r="D131">
        <v>281</v>
      </c>
      <c r="E131">
        <v>281</v>
      </c>
      <c r="F131">
        <f>VLOOKUP($B131,'2025-Final'!$C$8:$R$131,10,FALSE)</f>
        <v>281</v>
      </c>
      <c r="G131">
        <f>VLOOKUP($B131,'2025-Final'!$C$8:$R$131,16,FALSE)</f>
        <v>281</v>
      </c>
    </row>
    <row r="132" spans="1:7" x14ac:dyDescent="0.25">
      <c r="A132" t="s">
        <v>301</v>
      </c>
      <c r="B132" t="s">
        <v>27</v>
      </c>
      <c r="C132" t="s">
        <v>318</v>
      </c>
      <c r="D132">
        <v>2738</v>
      </c>
      <c r="E132">
        <v>2593</v>
      </c>
      <c r="F132">
        <f>VLOOKUP($B132,'2025-Final'!$C$8:$R$131,6,FALSE)</f>
        <v>2738</v>
      </c>
      <c r="G132">
        <f>VLOOKUP($B132,'2025-Final'!$C$8:$R$131,12,FALSE)</f>
        <v>2593</v>
      </c>
    </row>
    <row r="133" spans="1:7" x14ac:dyDescent="0.25">
      <c r="A133" t="s">
        <v>301</v>
      </c>
      <c r="B133" t="s">
        <v>27</v>
      </c>
      <c r="C133" t="s">
        <v>316</v>
      </c>
      <c r="D133">
        <v>2544</v>
      </c>
      <c r="E133">
        <v>2418</v>
      </c>
      <c r="F133">
        <f>VLOOKUP($B133,'2025-Final'!$C$8:$R$131,7,FALSE)</f>
        <v>2544</v>
      </c>
      <c r="G133">
        <f>VLOOKUP($B133,'2025-Final'!$C$8:$R$131,13,FALSE)</f>
        <v>2418</v>
      </c>
    </row>
    <row r="134" spans="1:7" x14ac:dyDescent="0.25">
      <c r="A134" t="s">
        <v>301</v>
      </c>
      <c r="B134" t="s">
        <v>27</v>
      </c>
      <c r="C134" t="s">
        <v>312</v>
      </c>
      <c r="D134">
        <v>2420</v>
      </c>
      <c r="E134">
        <v>2318</v>
      </c>
      <c r="F134">
        <f>VLOOKUP($B134,'2025-Final'!$C$8:$R$131,8,FALSE)</f>
        <v>2420</v>
      </c>
      <c r="G134">
        <f>VLOOKUP($B134,'2025-Final'!$C$8:$R$131,14,FALSE)</f>
        <v>2318</v>
      </c>
    </row>
    <row r="135" spans="1:7" x14ac:dyDescent="0.25">
      <c r="A135" t="s">
        <v>301</v>
      </c>
      <c r="B135" t="s">
        <v>27</v>
      </c>
      <c r="C135" t="s">
        <v>314</v>
      </c>
      <c r="D135">
        <v>10031</v>
      </c>
      <c r="E135">
        <v>10888</v>
      </c>
      <c r="F135">
        <f>VLOOKUP($B135,'2025-Final'!$C$8:$R$131,9,FALSE)</f>
        <v>10031</v>
      </c>
      <c r="G135">
        <f>VLOOKUP($B135,'2025-Final'!$C$8:$R$131,15,FALSE)</f>
        <v>10888</v>
      </c>
    </row>
    <row r="136" spans="1:7" x14ac:dyDescent="0.25">
      <c r="A136" t="s">
        <v>301</v>
      </c>
      <c r="B136" t="s">
        <v>27</v>
      </c>
      <c r="C136" t="s">
        <v>313</v>
      </c>
      <c r="D136">
        <v>1789</v>
      </c>
      <c r="E136">
        <v>1851</v>
      </c>
      <c r="F136">
        <f>VLOOKUP($B136,'2025-Final'!$C$8:$R$131,10,FALSE)</f>
        <v>1789</v>
      </c>
      <c r="G136">
        <f>VLOOKUP($B136,'2025-Final'!$C$8:$R$131,16,FALSE)</f>
        <v>1851</v>
      </c>
    </row>
    <row r="137" spans="1:7" x14ac:dyDescent="0.25">
      <c r="A137" t="s">
        <v>295</v>
      </c>
      <c r="B137" t="s">
        <v>28</v>
      </c>
      <c r="C137" t="s">
        <v>318</v>
      </c>
      <c r="D137">
        <v>10683</v>
      </c>
      <c r="E137">
        <v>10125</v>
      </c>
      <c r="F137">
        <f>VLOOKUP($B137,'2025-Final'!$C$8:$R$131,6,FALSE)</f>
        <v>10683</v>
      </c>
      <c r="G137">
        <f>VLOOKUP($B137,'2025-Final'!$C$8:$R$131,12,FALSE)</f>
        <v>10125</v>
      </c>
    </row>
    <row r="138" spans="1:7" x14ac:dyDescent="0.25">
      <c r="A138" t="s">
        <v>295</v>
      </c>
      <c r="B138" t="s">
        <v>28</v>
      </c>
      <c r="C138" t="s">
        <v>316</v>
      </c>
      <c r="D138">
        <v>9927</v>
      </c>
      <c r="E138">
        <v>9446</v>
      </c>
      <c r="F138">
        <f>VLOOKUP($B138,'2025-Final'!$C$8:$R$131,7,FALSE)</f>
        <v>9927</v>
      </c>
      <c r="G138">
        <f>VLOOKUP($B138,'2025-Final'!$C$8:$R$131,13,FALSE)</f>
        <v>9446</v>
      </c>
    </row>
    <row r="139" spans="1:7" x14ac:dyDescent="0.25">
      <c r="A139" t="s">
        <v>295</v>
      </c>
      <c r="B139" t="s">
        <v>28</v>
      </c>
      <c r="C139" t="s">
        <v>312</v>
      </c>
      <c r="D139">
        <v>9441</v>
      </c>
      <c r="E139">
        <v>9052</v>
      </c>
      <c r="F139">
        <f>VLOOKUP($B139,'2025-Final'!$C$8:$R$131,8,FALSE)</f>
        <v>9441</v>
      </c>
      <c r="G139">
        <f>VLOOKUP($B139,'2025-Final'!$C$8:$R$131,14,FALSE)</f>
        <v>9052</v>
      </c>
    </row>
    <row r="140" spans="1:7" x14ac:dyDescent="0.25">
      <c r="A140" t="s">
        <v>295</v>
      </c>
      <c r="B140" t="s">
        <v>28</v>
      </c>
      <c r="C140" t="s">
        <v>314</v>
      </c>
      <c r="D140">
        <v>39135</v>
      </c>
      <c r="E140">
        <v>42518</v>
      </c>
      <c r="F140">
        <f>VLOOKUP($B140,'2025-Final'!$C$8:$R$131,9,FALSE)</f>
        <v>39135</v>
      </c>
      <c r="G140">
        <f>VLOOKUP($B140,'2025-Final'!$C$8:$R$131,15,FALSE)</f>
        <v>42518</v>
      </c>
    </row>
    <row r="141" spans="1:7" x14ac:dyDescent="0.25">
      <c r="A141" t="s">
        <v>295</v>
      </c>
      <c r="B141" t="s">
        <v>28</v>
      </c>
      <c r="C141" t="s">
        <v>313</v>
      </c>
      <c r="D141">
        <v>6982</v>
      </c>
      <c r="E141">
        <v>7231</v>
      </c>
      <c r="F141">
        <f>VLOOKUP($B141,'2025-Final'!$C$8:$R$131,10,FALSE)</f>
        <v>6982</v>
      </c>
      <c r="G141">
        <f>VLOOKUP($B141,'2025-Final'!$C$8:$R$131,16,FALSE)</f>
        <v>7231</v>
      </c>
    </row>
    <row r="142" spans="1:7" x14ac:dyDescent="0.25">
      <c r="A142" t="s">
        <v>292</v>
      </c>
      <c r="B142" t="s">
        <v>29</v>
      </c>
      <c r="C142" t="s">
        <v>318</v>
      </c>
      <c r="D142">
        <v>6693</v>
      </c>
      <c r="E142">
        <v>6173</v>
      </c>
      <c r="F142">
        <f>VLOOKUP($B142,'2025-Final'!$C$8:$R$131,6,FALSE)</f>
        <v>6693</v>
      </c>
      <c r="G142">
        <f>VLOOKUP($B142,'2025-Final'!$C$8:$R$131,12,FALSE)</f>
        <v>6173</v>
      </c>
    </row>
    <row r="143" spans="1:7" x14ac:dyDescent="0.25">
      <c r="A143" t="s">
        <v>292</v>
      </c>
      <c r="B143" t="s">
        <v>29</v>
      </c>
      <c r="C143" t="s">
        <v>316</v>
      </c>
      <c r="D143">
        <v>6219</v>
      </c>
      <c r="E143">
        <v>5758</v>
      </c>
      <c r="F143">
        <f>VLOOKUP($B143,'2025-Final'!$C$8:$R$131,7,FALSE)</f>
        <v>6219</v>
      </c>
      <c r="G143">
        <f>VLOOKUP($B143,'2025-Final'!$C$8:$R$131,13,FALSE)</f>
        <v>5758</v>
      </c>
    </row>
    <row r="144" spans="1:7" x14ac:dyDescent="0.25">
      <c r="A144" t="s">
        <v>292</v>
      </c>
      <c r="B144" t="s">
        <v>29</v>
      </c>
      <c r="C144" t="s">
        <v>312</v>
      </c>
      <c r="D144">
        <v>5914</v>
      </c>
      <c r="E144">
        <v>5518</v>
      </c>
      <c r="F144">
        <f>VLOOKUP($B144,'2025-Final'!$C$8:$R$131,8,FALSE)</f>
        <v>5914</v>
      </c>
      <c r="G144">
        <f>VLOOKUP($B144,'2025-Final'!$C$8:$R$131,14,FALSE)</f>
        <v>5518</v>
      </c>
    </row>
    <row r="145" spans="1:7" x14ac:dyDescent="0.25">
      <c r="A145" t="s">
        <v>292</v>
      </c>
      <c r="B145" t="s">
        <v>29</v>
      </c>
      <c r="C145" t="s">
        <v>314</v>
      </c>
      <c r="D145">
        <v>24518</v>
      </c>
      <c r="E145">
        <v>25920</v>
      </c>
      <c r="F145">
        <f>VLOOKUP($B145,'2025-Final'!$C$8:$R$131,9,FALSE)</f>
        <v>24518</v>
      </c>
      <c r="G145">
        <f>VLOOKUP($B145,'2025-Final'!$C$8:$R$131,15,FALSE)</f>
        <v>25920</v>
      </c>
    </row>
    <row r="146" spans="1:7" x14ac:dyDescent="0.25">
      <c r="A146" t="s">
        <v>292</v>
      </c>
      <c r="B146" t="s">
        <v>29</v>
      </c>
      <c r="C146" t="s">
        <v>313</v>
      </c>
      <c r="D146">
        <v>4374</v>
      </c>
      <c r="E146">
        <v>4408</v>
      </c>
      <c r="F146">
        <f>VLOOKUP($B146,'2025-Final'!$C$8:$R$131,10,FALSE)</f>
        <v>4374</v>
      </c>
      <c r="G146">
        <f>VLOOKUP($B146,'2025-Final'!$C$8:$R$131,16,FALSE)</f>
        <v>4408</v>
      </c>
    </row>
    <row r="147" spans="1:7" x14ac:dyDescent="0.25">
      <c r="A147" t="s">
        <v>292</v>
      </c>
      <c r="B147" t="s">
        <v>30</v>
      </c>
      <c r="C147" t="s">
        <v>318</v>
      </c>
      <c r="D147">
        <v>778</v>
      </c>
      <c r="E147">
        <v>726</v>
      </c>
      <c r="F147">
        <f>VLOOKUP($B147,'2025-Final'!$C$8:$R$131,6,FALSE)</f>
        <v>778</v>
      </c>
      <c r="G147">
        <f>VLOOKUP($B147,'2025-Final'!$C$8:$R$131,12,FALSE)</f>
        <v>726</v>
      </c>
    </row>
    <row r="148" spans="1:7" x14ac:dyDescent="0.25">
      <c r="A148" t="s">
        <v>292</v>
      </c>
      <c r="B148" t="s">
        <v>30</v>
      </c>
      <c r="C148" t="s">
        <v>316</v>
      </c>
      <c r="D148">
        <v>723</v>
      </c>
      <c r="E148">
        <v>677</v>
      </c>
      <c r="F148">
        <f>VLOOKUP($B148,'2025-Final'!$C$8:$R$131,7,FALSE)</f>
        <v>723</v>
      </c>
      <c r="G148">
        <f>VLOOKUP($B148,'2025-Final'!$C$8:$R$131,13,FALSE)</f>
        <v>677</v>
      </c>
    </row>
    <row r="149" spans="1:7" x14ac:dyDescent="0.25">
      <c r="A149" t="s">
        <v>292</v>
      </c>
      <c r="B149" t="s">
        <v>30</v>
      </c>
      <c r="C149" t="s">
        <v>312</v>
      </c>
      <c r="D149">
        <v>687</v>
      </c>
      <c r="E149">
        <v>649</v>
      </c>
      <c r="F149">
        <f>VLOOKUP($B149,'2025-Final'!$C$8:$R$131,8,FALSE)</f>
        <v>687</v>
      </c>
      <c r="G149">
        <f>VLOOKUP($B149,'2025-Final'!$C$8:$R$131,14,FALSE)</f>
        <v>649</v>
      </c>
    </row>
    <row r="150" spans="1:7" x14ac:dyDescent="0.25">
      <c r="A150" t="s">
        <v>292</v>
      </c>
      <c r="B150" t="s">
        <v>30</v>
      </c>
      <c r="C150" t="s">
        <v>314</v>
      </c>
      <c r="D150">
        <v>2851</v>
      </c>
      <c r="E150">
        <v>3048</v>
      </c>
      <c r="F150">
        <f>VLOOKUP($B150,'2025-Final'!$C$8:$R$131,9,FALSE)</f>
        <v>2851</v>
      </c>
      <c r="G150">
        <f>VLOOKUP($B150,'2025-Final'!$C$8:$R$131,15,FALSE)</f>
        <v>3048</v>
      </c>
    </row>
    <row r="151" spans="1:7" x14ac:dyDescent="0.25">
      <c r="A151" t="s">
        <v>292</v>
      </c>
      <c r="B151" t="s">
        <v>30</v>
      </c>
      <c r="C151" t="s">
        <v>313</v>
      </c>
      <c r="D151">
        <v>508</v>
      </c>
      <c r="E151">
        <v>518</v>
      </c>
      <c r="F151">
        <f>VLOOKUP($B151,'2025-Final'!$C$8:$R$131,10,FALSE)</f>
        <v>508</v>
      </c>
      <c r="G151">
        <f>VLOOKUP($B151,'2025-Final'!$C$8:$R$131,16,FALSE)</f>
        <v>518</v>
      </c>
    </row>
    <row r="152" spans="1:7" x14ac:dyDescent="0.25">
      <c r="A152" t="s">
        <v>301</v>
      </c>
      <c r="B152" t="s">
        <v>31</v>
      </c>
      <c r="C152" t="s">
        <v>318</v>
      </c>
      <c r="D152">
        <v>12528</v>
      </c>
      <c r="E152">
        <v>12695</v>
      </c>
      <c r="F152">
        <f>VLOOKUP($B152,'2025-Final'!$C$8:$R$131,6,FALSE)</f>
        <v>12528</v>
      </c>
      <c r="G152">
        <f>VLOOKUP($B152,'2025-Final'!$C$8:$R$131,12,FALSE)</f>
        <v>12695</v>
      </c>
    </row>
    <row r="153" spans="1:7" x14ac:dyDescent="0.25">
      <c r="A153" t="s">
        <v>301</v>
      </c>
      <c r="B153" t="s">
        <v>31</v>
      </c>
      <c r="C153" t="s">
        <v>316</v>
      </c>
      <c r="D153">
        <v>11652</v>
      </c>
      <c r="E153">
        <v>11843</v>
      </c>
      <c r="F153">
        <f>VLOOKUP($B153,'2025-Final'!$C$8:$R$131,7,FALSE)</f>
        <v>11652</v>
      </c>
      <c r="G153">
        <f>VLOOKUP($B153,'2025-Final'!$C$8:$R$131,13,FALSE)</f>
        <v>11843</v>
      </c>
    </row>
    <row r="154" spans="1:7" x14ac:dyDescent="0.25">
      <c r="A154" t="s">
        <v>301</v>
      </c>
      <c r="B154" t="s">
        <v>31</v>
      </c>
      <c r="C154" t="s">
        <v>312</v>
      </c>
      <c r="D154">
        <v>11082</v>
      </c>
      <c r="E154">
        <v>11350</v>
      </c>
      <c r="F154">
        <f>VLOOKUP($B154,'2025-Final'!$C$8:$R$131,8,FALSE)</f>
        <v>11082</v>
      </c>
      <c r="G154">
        <f>VLOOKUP($B154,'2025-Final'!$C$8:$R$131,14,FALSE)</f>
        <v>11350</v>
      </c>
    </row>
    <row r="155" spans="1:7" x14ac:dyDescent="0.25">
      <c r="A155" t="s">
        <v>301</v>
      </c>
      <c r="B155" t="s">
        <v>31</v>
      </c>
      <c r="C155" t="s">
        <v>314</v>
      </c>
      <c r="D155">
        <v>45862</v>
      </c>
      <c r="E155">
        <v>53275</v>
      </c>
      <c r="F155">
        <f>VLOOKUP($B155,'2025-Final'!$C$8:$R$131,9,FALSE)</f>
        <v>45862</v>
      </c>
      <c r="G155">
        <f>VLOOKUP($B155,'2025-Final'!$C$8:$R$131,15,FALSE)</f>
        <v>53275</v>
      </c>
    </row>
    <row r="156" spans="1:7" x14ac:dyDescent="0.25">
      <c r="A156" t="s">
        <v>301</v>
      </c>
      <c r="B156" t="s">
        <v>31</v>
      </c>
      <c r="C156" t="s">
        <v>313</v>
      </c>
      <c r="D156">
        <v>8199</v>
      </c>
      <c r="E156">
        <v>9068</v>
      </c>
      <c r="F156">
        <f>VLOOKUP($B156,'2025-Final'!$C$8:$R$131,10,FALSE)</f>
        <v>8199</v>
      </c>
      <c r="G156">
        <f>VLOOKUP($B156,'2025-Final'!$C$8:$R$131,16,FALSE)</f>
        <v>9068</v>
      </c>
    </row>
    <row r="157" spans="1:7" x14ac:dyDescent="0.25">
      <c r="A157" t="s">
        <v>292</v>
      </c>
      <c r="B157" t="s">
        <v>32</v>
      </c>
      <c r="C157" t="s">
        <v>318</v>
      </c>
      <c r="D157">
        <v>1617</v>
      </c>
      <c r="E157">
        <v>1553</v>
      </c>
      <c r="F157">
        <f>VLOOKUP($B157,'2025-Final'!$C$8:$R$131,6,FALSE)</f>
        <v>1617</v>
      </c>
      <c r="G157">
        <f>VLOOKUP($B157,'2025-Final'!$C$8:$R$131,12,FALSE)</f>
        <v>1553</v>
      </c>
    </row>
    <row r="158" spans="1:7" x14ac:dyDescent="0.25">
      <c r="A158" t="s">
        <v>292</v>
      </c>
      <c r="B158" t="s">
        <v>32</v>
      </c>
      <c r="C158" t="s">
        <v>316</v>
      </c>
      <c r="D158">
        <v>1503</v>
      </c>
      <c r="E158">
        <v>1449</v>
      </c>
      <c r="F158">
        <f>VLOOKUP($B158,'2025-Final'!$C$8:$R$131,7,FALSE)</f>
        <v>1503</v>
      </c>
      <c r="G158">
        <f>VLOOKUP($B158,'2025-Final'!$C$8:$R$131,13,FALSE)</f>
        <v>1449</v>
      </c>
    </row>
    <row r="159" spans="1:7" x14ac:dyDescent="0.25">
      <c r="A159" t="s">
        <v>292</v>
      </c>
      <c r="B159" t="s">
        <v>32</v>
      </c>
      <c r="C159" t="s">
        <v>312</v>
      </c>
      <c r="D159">
        <v>1429</v>
      </c>
      <c r="E159">
        <v>1389</v>
      </c>
      <c r="F159">
        <f>VLOOKUP($B159,'2025-Final'!$C$8:$R$131,8,FALSE)</f>
        <v>1429</v>
      </c>
      <c r="G159">
        <f>VLOOKUP($B159,'2025-Final'!$C$8:$R$131,14,FALSE)</f>
        <v>1389</v>
      </c>
    </row>
    <row r="160" spans="1:7" x14ac:dyDescent="0.25">
      <c r="A160" t="s">
        <v>292</v>
      </c>
      <c r="B160" t="s">
        <v>32</v>
      </c>
      <c r="C160" t="s">
        <v>314</v>
      </c>
      <c r="D160">
        <v>5924</v>
      </c>
      <c r="E160">
        <v>6525</v>
      </c>
      <c r="F160">
        <f>VLOOKUP($B160,'2025-Final'!$C$8:$R$131,9,FALSE)</f>
        <v>5924</v>
      </c>
      <c r="G160">
        <f>VLOOKUP($B160,'2025-Final'!$C$8:$R$131,15,FALSE)</f>
        <v>6525</v>
      </c>
    </row>
    <row r="161" spans="1:7" x14ac:dyDescent="0.25">
      <c r="A161" t="s">
        <v>292</v>
      </c>
      <c r="B161" t="s">
        <v>32</v>
      </c>
      <c r="C161" t="s">
        <v>313</v>
      </c>
      <c r="D161">
        <v>1057</v>
      </c>
      <c r="E161">
        <v>1109</v>
      </c>
      <c r="F161">
        <f>VLOOKUP($B161,'2025-Final'!$C$8:$R$131,10,FALSE)</f>
        <v>1057</v>
      </c>
      <c r="G161">
        <f>VLOOKUP($B161,'2025-Final'!$C$8:$R$131,16,FALSE)</f>
        <v>1109</v>
      </c>
    </row>
    <row r="162" spans="1:7" x14ac:dyDescent="0.25">
      <c r="A162" t="s">
        <v>296</v>
      </c>
      <c r="B162" t="s">
        <v>33</v>
      </c>
      <c r="C162" t="s">
        <v>318</v>
      </c>
      <c r="D162">
        <v>1871</v>
      </c>
      <c r="E162">
        <v>1809</v>
      </c>
      <c r="F162">
        <f>VLOOKUP($B162,'2025-Final'!$C$8:$R$131,6,FALSE)</f>
        <v>1871</v>
      </c>
      <c r="G162">
        <f>VLOOKUP($B162,'2025-Final'!$C$8:$R$131,12,FALSE)</f>
        <v>1809</v>
      </c>
    </row>
    <row r="163" spans="1:7" x14ac:dyDescent="0.25">
      <c r="A163" t="s">
        <v>296</v>
      </c>
      <c r="B163" t="s">
        <v>33</v>
      </c>
      <c r="C163" t="s">
        <v>316</v>
      </c>
      <c r="D163">
        <v>1738</v>
      </c>
      <c r="E163">
        <v>1687</v>
      </c>
      <c r="F163">
        <f>VLOOKUP($B163,'2025-Final'!$C$8:$R$131,7,FALSE)</f>
        <v>1738</v>
      </c>
      <c r="G163">
        <f>VLOOKUP($B163,'2025-Final'!$C$8:$R$131,13,FALSE)</f>
        <v>1687</v>
      </c>
    </row>
    <row r="164" spans="1:7" x14ac:dyDescent="0.25">
      <c r="A164" t="s">
        <v>296</v>
      </c>
      <c r="B164" t="s">
        <v>33</v>
      </c>
      <c r="C164" t="s">
        <v>312</v>
      </c>
      <c r="D164">
        <v>1653</v>
      </c>
      <c r="E164">
        <v>1617</v>
      </c>
      <c r="F164">
        <f>VLOOKUP($B164,'2025-Final'!$C$8:$R$131,8,FALSE)</f>
        <v>1653</v>
      </c>
      <c r="G164">
        <f>VLOOKUP($B164,'2025-Final'!$C$8:$R$131,14,FALSE)</f>
        <v>1617</v>
      </c>
    </row>
    <row r="165" spans="1:7" x14ac:dyDescent="0.25">
      <c r="A165" t="s">
        <v>296</v>
      </c>
      <c r="B165" t="s">
        <v>33</v>
      </c>
      <c r="C165" t="s">
        <v>314</v>
      </c>
      <c r="D165">
        <v>6854</v>
      </c>
      <c r="E165">
        <v>7597</v>
      </c>
      <c r="F165">
        <f>VLOOKUP($B165,'2025-Final'!$C$8:$R$131,9,FALSE)</f>
        <v>6854</v>
      </c>
      <c r="G165">
        <f>VLOOKUP($B165,'2025-Final'!$C$8:$R$131,15,FALSE)</f>
        <v>7597</v>
      </c>
    </row>
    <row r="166" spans="1:7" x14ac:dyDescent="0.25">
      <c r="A166" t="s">
        <v>296</v>
      </c>
      <c r="B166" t="s">
        <v>33</v>
      </c>
      <c r="C166" t="s">
        <v>313</v>
      </c>
      <c r="D166">
        <v>1223</v>
      </c>
      <c r="E166">
        <v>1292</v>
      </c>
      <c r="F166">
        <f>VLOOKUP($B166,'2025-Final'!$C$8:$R$131,10,FALSE)</f>
        <v>1223</v>
      </c>
      <c r="G166">
        <f>VLOOKUP($B166,'2025-Final'!$C$8:$R$131,16,FALSE)</f>
        <v>1292</v>
      </c>
    </row>
    <row r="167" spans="1:7" x14ac:dyDescent="0.25">
      <c r="A167" t="s">
        <v>298</v>
      </c>
      <c r="B167" t="s">
        <v>280</v>
      </c>
      <c r="C167" t="s">
        <v>318</v>
      </c>
      <c r="D167">
        <v>966</v>
      </c>
      <c r="E167">
        <v>934</v>
      </c>
      <c r="F167">
        <f>VLOOKUP($B167,'2025-Final'!$C$8:$R$131,6,FALSE)</f>
        <v>966</v>
      </c>
      <c r="G167">
        <f>VLOOKUP($B167,'2025-Final'!$C$8:$R$131,12,FALSE)</f>
        <v>934</v>
      </c>
    </row>
    <row r="168" spans="1:7" x14ac:dyDescent="0.25">
      <c r="A168" t="s">
        <v>298</v>
      </c>
      <c r="B168" t="s">
        <v>280</v>
      </c>
      <c r="C168" t="s">
        <v>316</v>
      </c>
      <c r="D168">
        <v>898</v>
      </c>
      <c r="E168">
        <v>872</v>
      </c>
      <c r="F168">
        <f>VLOOKUP($B168,'2025-Final'!$C$8:$R$131,7,FALSE)</f>
        <v>898</v>
      </c>
      <c r="G168">
        <f>VLOOKUP($B168,'2025-Final'!$C$8:$R$131,13,FALSE)</f>
        <v>872</v>
      </c>
    </row>
    <row r="169" spans="1:7" x14ac:dyDescent="0.25">
      <c r="A169" t="s">
        <v>298</v>
      </c>
      <c r="B169" t="s">
        <v>280</v>
      </c>
      <c r="C169" t="s">
        <v>312</v>
      </c>
      <c r="D169">
        <v>854</v>
      </c>
      <c r="E169">
        <v>835</v>
      </c>
      <c r="F169">
        <f>VLOOKUP($B169,'2025-Final'!$C$8:$R$131,8,FALSE)</f>
        <v>854</v>
      </c>
      <c r="G169">
        <f>VLOOKUP($B169,'2025-Final'!$C$8:$R$131,14,FALSE)</f>
        <v>835</v>
      </c>
    </row>
    <row r="170" spans="1:7" x14ac:dyDescent="0.25">
      <c r="A170" t="s">
        <v>298</v>
      </c>
      <c r="B170" t="s">
        <v>280</v>
      </c>
      <c r="C170" t="s">
        <v>314</v>
      </c>
      <c r="D170">
        <v>3540</v>
      </c>
      <c r="E170">
        <v>3925</v>
      </c>
      <c r="F170">
        <f>VLOOKUP($B170,'2025-Final'!$C$8:$R$131,9,FALSE)</f>
        <v>3540</v>
      </c>
      <c r="G170">
        <f>VLOOKUP($B170,'2025-Final'!$C$8:$R$131,15,FALSE)</f>
        <v>3925</v>
      </c>
    </row>
    <row r="171" spans="1:7" x14ac:dyDescent="0.25">
      <c r="A171" t="s">
        <v>298</v>
      </c>
      <c r="B171" t="s">
        <v>280</v>
      </c>
      <c r="C171" t="s">
        <v>313</v>
      </c>
      <c r="D171">
        <v>631</v>
      </c>
      <c r="E171">
        <v>667</v>
      </c>
      <c r="F171">
        <f>VLOOKUP($B171,'2025-Final'!$C$8:$R$131,10,FALSE)</f>
        <v>631</v>
      </c>
      <c r="G171">
        <f>VLOOKUP($B171,'2025-Final'!$C$8:$R$131,16,FALSE)</f>
        <v>667</v>
      </c>
    </row>
    <row r="172" spans="1:7" x14ac:dyDescent="0.25">
      <c r="A172" t="s">
        <v>297</v>
      </c>
      <c r="B172" t="s">
        <v>34</v>
      </c>
      <c r="C172" t="s">
        <v>318</v>
      </c>
      <c r="D172">
        <v>871</v>
      </c>
      <c r="E172">
        <v>812</v>
      </c>
      <c r="F172">
        <f>VLOOKUP($B172,'2025-Final'!$C$8:$R$131,6,FALSE)</f>
        <v>871</v>
      </c>
      <c r="G172">
        <f>VLOOKUP($B172,'2025-Final'!$C$8:$R$131,12,FALSE)</f>
        <v>812</v>
      </c>
    </row>
    <row r="173" spans="1:7" x14ac:dyDescent="0.25">
      <c r="A173" t="s">
        <v>297</v>
      </c>
      <c r="B173" t="s">
        <v>34</v>
      </c>
      <c r="C173" t="s">
        <v>316</v>
      </c>
      <c r="D173">
        <v>809</v>
      </c>
      <c r="E173">
        <v>757</v>
      </c>
      <c r="F173">
        <f>VLOOKUP($B173,'2025-Final'!$C$8:$R$131,7,FALSE)</f>
        <v>809</v>
      </c>
      <c r="G173">
        <f>VLOOKUP($B173,'2025-Final'!$C$8:$R$131,13,FALSE)</f>
        <v>757</v>
      </c>
    </row>
    <row r="174" spans="1:7" x14ac:dyDescent="0.25">
      <c r="A174" t="s">
        <v>297</v>
      </c>
      <c r="B174" t="s">
        <v>34</v>
      </c>
      <c r="C174" t="s">
        <v>312</v>
      </c>
      <c r="D174">
        <v>770</v>
      </c>
      <c r="E174">
        <v>726</v>
      </c>
      <c r="F174">
        <f>VLOOKUP($B174,'2025-Final'!$C$8:$R$131,8,FALSE)</f>
        <v>770</v>
      </c>
      <c r="G174">
        <f>VLOOKUP($B174,'2025-Final'!$C$8:$R$131,14,FALSE)</f>
        <v>726</v>
      </c>
    </row>
    <row r="175" spans="1:7" x14ac:dyDescent="0.25">
      <c r="A175" t="s">
        <v>297</v>
      </c>
      <c r="B175" t="s">
        <v>34</v>
      </c>
      <c r="C175" t="s">
        <v>314</v>
      </c>
      <c r="D175">
        <v>3192</v>
      </c>
      <c r="E175">
        <v>3411</v>
      </c>
      <c r="F175">
        <f>VLOOKUP($B175,'2025-Final'!$C$8:$R$131,9,FALSE)</f>
        <v>3192</v>
      </c>
      <c r="G175">
        <f>VLOOKUP($B175,'2025-Final'!$C$8:$R$131,15,FALSE)</f>
        <v>3411</v>
      </c>
    </row>
    <row r="176" spans="1:7" x14ac:dyDescent="0.25">
      <c r="A176" t="s">
        <v>297</v>
      </c>
      <c r="B176" t="s">
        <v>34</v>
      </c>
      <c r="C176" t="s">
        <v>313</v>
      </c>
      <c r="D176">
        <v>569</v>
      </c>
      <c r="E176">
        <v>580</v>
      </c>
      <c r="F176">
        <f>VLOOKUP($B176,'2025-Final'!$C$8:$R$131,10,FALSE)</f>
        <v>569</v>
      </c>
      <c r="G176">
        <f>VLOOKUP($B176,'2025-Final'!$C$8:$R$131,16,FALSE)</f>
        <v>580</v>
      </c>
    </row>
    <row r="177" spans="1:7" x14ac:dyDescent="0.25">
      <c r="A177" t="s">
        <v>292</v>
      </c>
      <c r="B177" t="s">
        <v>281</v>
      </c>
      <c r="C177" t="s">
        <v>318</v>
      </c>
      <c r="D177">
        <v>580</v>
      </c>
      <c r="E177">
        <v>551</v>
      </c>
      <c r="F177">
        <f>VLOOKUP($B177,'2025-Final'!$C$8:$R$131,6,FALSE)</f>
        <v>580</v>
      </c>
      <c r="G177">
        <f>VLOOKUP($B177,'2025-Final'!$C$8:$R$131,12,FALSE)</f>
        <v>551</v>
      </c>
    </row>
    <row r="178" spans="1:7" x14ac:dyDescent="0.25">
      <c r="A178" t="s">
        <v>292</v>
      </c>
      <c r="B178" t="s">
        <v>281</v>
      </c>
      <c r="C178" t="s">
        <v>316</v>
      </c>
      <c r="D178">
        <v>539</v>
      </c>
      <c r="E178">
        <v>514</v>
      </c>
      <c r="F178">
        <f>VLOOKUP($B178,'2025-Final'!$C$8:$R$131,7,FALSE)</f>
        <v>539</v>
      </c>
      <c r="G178">
        <f>VLOOKUP($B178,'2025-Final'!$C$8:$R$131,13,FALSE)</f>
        <v>514</v>
      </c>
    </row>
    <row r="179" spans="1:7" x14ac:dyDescent="0.25">
      <c r="A179" t="s">
        <v>292</v>
      </c>
      <c r="B179" t="s">
        <v>281</v>
      </c>
      <c r="C179" t="s">
        <v>312</v>
      </c>
      <c r="D179">
        <v>513</v>
      </c>
      <c r="E179">
        <v>493</v>
      </c>
      <c r="F179">
        <f>VLOOKUP($B179,'2025-Final'!$C$8:$R$131,8,FALSE)</f>
        <v>513</v>
      </c>
      <c r="G179">
        <f>VLOOKUP($B179,'2025-Final'!$C$8:$R$131,14,FALSE)</f>
        <v>493</v>
      </c>
    </row>
    <row r="180" spans="1:7" x14ac:dyDescent="0.25">
      <c r="A180" t="s">
        <v>292</v>
      </c>
      <c r="B180" t="s">
        <v>281</v>
      </c>
      <c r="C180" t="s">
        <v>314</v>
      </c>
      <c r="D180">
        <v>2127</v>
      </c>
      <c r="E180">
        <v>2317</v>
      </c>
      <c r="F180">
        <f>VLOOKUP($B180,'2025-Final'!$C$8:$R$131,9,FALSE)</f>
        <v>2127</v>
      </c>
      <c r="G180">
        <f>VLOOKUP($B180,'2025-Final'!$C$8:$R$131,15,FALSE)</f>
        <v>2317</v>
      </c>
    </row>
    <row r="181" spans="1:7" x14ac:dyDescent="0.25">
      <c r="A181" t="s">
        <v>292</v>
      </c>
      <c r="B181" t="s">
        <v>281</v>
      </c>
      <c r="C181" t="s">
        <v>313</v>
      </c>
      <c r="D181">
        <v>379</v>
      </c>
      <c r="E181">
        <v>394</v>
      </c>
      <c r="F181">
        <f>VLOOKUP($B181,'2025-Final'!$C$8:$R$131,10,FALSE)</f>
        <v>379</v>
      </c>
      <c r="G181">
        <f>VLOOKUP($B181,'2025-Final'!$C$8:$R$131,16,FALSE)</f>
        <v>394</v>
      </c>
    </row>
    <row r="182" spans="1:7" x14ac:dyDescent="0.25">
      <c r="A182" t="s">
        <v>293</v>
      </c>
      <c r="B182" t="s">
        <v>35</v>
      </c>
      <c r="C182" t="s">
        <v>318</v>
      </c>
      <c r="D182">
        <v>2157</v>
      </c>
      <c r="E182">
        <v>2051</v>
      </c>
      <c r="F182">
        <f>VLOOKUP($B182,'2025-Final'!$C$8:$R$131,6,FALSE)</f>
        <v>2157</v>
      </c>
      <c r="G182">
        <f>VLOOKUP($B182,'2025-Final'!$C$8:$R$131,12,FALSE)</f>
        <v>2051</v>
      </c>
    </row>
    <row r="183" spans="1:7" x14ac:dyDescent="0.25">
      <c r="A183" t="s">
        <v>293</v>
      </c>
      <c r="B183" t="s">
        <v>35</v>
      </c>
      <c r="C183" t="s">
        <v>316</v>
      </c>
      <c r="D183">
        <v>2004</v>
      </c>
      <c r="E183">
        <v>1913</v>
      </c>
      <c r="F183">
        <f>VLOOKUP($B183,'2025-Final'!$C$8:$R$131,7,FALSE)</f>
        <v>2004</v>
      </c>
      <c r="G183">
        <f>VLOOKUP($B183,'2025-Final'!$C$8:$R$131,13,FALSE)</f>
        <v>1913</v>
      </c>
    </row>
    <row r="184" spans="1:7" x14ac:dyDescent="0.25">
      <c r="A184" t="s">
        <v>293</v>
      </c>
      <c r="B184" t="s">
        <v>35</v>
      </c>
      <c r="C184" t="s">
        <v>312</v>
      </c>
      <c r="D184">
        <v>1906</v>
      </c>
      <c r="E184">
        <v>1833</v>
      </c>
      <c r="F184">
        <f>VLOOKUP($B184,'2025-Final'!$C$8:$R$131,8,FALSE)</f>
        <v>1906</v>
      </c>
      <c r="G184">
        <f>VLOOKUP($B184,'2025-Final'!$C$8:$R$131,14,FALSE)</f>
        <v>1833</v>
      </c>
    </row>
    <row r="185" spans="1:7" x14ac:dyDescent="0.25">
      <c r="A185" t="s">
        <v>293</v>
      </c>
      <c r="B185" t="s">
        <v>35</v>
      </c>
      <c r="C185" t="s">
        <v>314</v>
      </c>
      <c r="D185">
        <v>7903</v>
      </c>
      <c r="E185">
        <v>8612</v>
      </c>
      <c r="F185">
        <f>VLOOKUP($B185,'2025-Final'!$C$8:$R$131,9,FALSE)</f>
        <v>7903</v>
      </c>
      <c r="G185">
        <f>VLOOKUP($B185,'2025-Final'!$C$8:$R$131,15,FALSE)</f>
        <v>8612</v>
      </c>
    </row>
    <row r="186" spans="1:7" x14ac:dyDescent="0.25">
      <c r="A186" t="s">
        <v>293</v>
      </c>
      <c r="B186" t="s">
        <v>35</v>
      </c>
      <c r="C186" t="s">
        <v>313</v>
      </c>
      <c r="D186">
        <v>1410</v>
      </c>
      <c r="E186">
        <v>1464</v>
      </c>
      <c r="F186">
        <f>VLOOKUP($B186,'2025-Final'!$C$8:$R$131,10,FALSE)</f>
        <v>1410</v>
      </c>
      <c r="G186">
        <f>VLOOKUP($B186,'2025-Final'!$C$8:$R$131,16,FALSE)</f>
        <v>1464</v>
      </c>
    </row>
    <row r="187" spans="1:7" x14ac:dyDescent="0.25">
      <c r="A187" t="s">
        <v>292</v>
      </c>
      <c r="B187" t="s">
        <v>36</v>
      </c>
      <c r="C187" t="s">
        <v>318</v>
      </c>
      <c r="D187">
        <v>518</v>
      </c>
      <c r="E187">
        <v>473</v>
      </c>
      <c r="F187">
        <f>VLOOKUP($B187,'2025-Final'!$C$8:$R$131,6,FALSE)</f>
        <v>518</v>
      </c>
      <c r="G187">
        <f>VLOOKUP($B187,'2025-Final'!$C$8:$R$131,12,FALSE)</f>
        <v>473</v>
      </c>
    </row>
    <row r="188" spans="1:7" x14ac:dyDescent="0.25">
      <c r="A188" t="s">
        <v>292</v>
      </c>
      <c r="B188" t="s">
        <v>36</v>
      </c>
      <c r="C188" t="s">
        <v>316</v>
      </c>
      <c r="D188">
        <v>482</v>
      </c>
      <c r="E188">
        <v>441</v>
      </c>
      <c r="F188">
        <f>VLOOKUP($B188,'2025-Final'!$C$8:$R$131,7,FALSE)</f>
        <v>482</v>
      </c>
      <c r="G188">
        <f>VLOOKUP($B188,'2025-Final'!$C$8:$R$131,13,FALSE)</f>
        <v>441</v>
      </c>
    </row>
    <row r="189" spans="1:7" x14ac:dyDescent="0.25">
      <c r="A189" t="s">
        <v>292</v>
      </c>
      <c r="B189" t="s">
        <v>36</v>
      </c>
      <c r="C189" t="s">
        <v>312</v>
      </c>
      <c r="D189">
        <v>458</v>
      </c>
      <c r="E189">
        <v>423</v>
      </c>
      <c r="F189">
        <f>VLOOKUP($B189,'2025-Final'!$C$8:$R$131,8,FALSE)</f>
        <v>458</v>
      </c>
      <c r="G189">
        <f>VLOOKUP($B189,'2025-Final'!$C$8:$R$131,14,FALSE)</f>
        <v>423</v>
      </c>
    </row>
    <row r="190" spans="1:7" x14ac:dyDescent="0.25">
      <c r="A190" t="s">
        <v>292</v>
      </c>
      <c r="B190" t="s">
        <v>36</v>
      </c>
      <c r="C190" t="s">
        <v>314</v>
      </c>
      <c r="D190">
        <v>1900</v>
      </c>
      <c r="E190">
        <v>1987</v>
      </c>
      <c r="F190">
        <f>VLOOKUP($B190,'2025-Final'!$C$8:$R$131,9,FALSE)</f>
        <v>1900</v>
      </c>
      <c r="G190">
        <f>VLOOKUP($B190,'2025-Final'!$C$8:$R$131,15,FALSE)</f>
        <v>1987</v>
      </c>
    </row>
    <row r="191" spans="1:7" x14ac:dyDescent="0.25">
      <c r="A191" t="s">
        <v>292</v>
      </c>
      <c r="B191" t="s">
        <v>36</v>
      </c>
      <c r="C191" t="s">
        <v>313</v>
      </c>
      <c r="D191">
        <v>339</v>
      </c>
      <c r="E191">
        <v>337</v>
      </c>
      <c r="F191">
        <f>VLOOKUP($B191,'2025-Final'!$C$8:$R$131,10,FALSE)</f>
        <v>339</v>
      </c>
      <c r="G191">
        <f>VLOOKUP($B191,'2025-Final'!$C$8:$R$131,16,FALSE)</f>
        <v>337</v>
      </c>
    </row>
    <row r="192" spans="1:7" x14ac:dyDescent="0.25">
      <c r="A192" t="s">
        <v>301</v>
      </c>
      <c r="B192" t="s">
        <v>37</v>
      </c>
      <c r="C192" t="s">
        <v>318</v>
      </c>
      <c r="D192">
        <v>6244</v>
      </c>
      <c r="E192">
        <v>6190</v>
      </c>
      <c r="F192">
        <f>VLOOKUP($B192,'2025-Final'!$C$8:$R$131,6,FALSE)</f>
        <v>6244</v>
      </c>
      <c r="G192">
        <f>VLOOKUP($B192,'2025-Final'!$C$8:$R$131,12,FALSE)</f>
        <v>6190</v>
      </c>
    </row>
    <row r="193" spans="1:7" x14ac:dyDescent="0.25">
      <c r="A193" t="s">
        <v>301</v>
      </c>
      <c r="B193" t="s">
        <v>37</v>
      </c>
      <c r="C193" t="s">
        <v>316</v>
      </c>
      <c r="D193">
        <v>5802</v>
      </c>
      <c r="E193">
        <v>5774</v>
      </c>
      <c r="F193">
        <f>VLOOKUP($B193,'2025-Final'!$C$8:$R$131,7,FALSE)</f>
        <v>5802</v>
      </c>
      <c r="G193">
        <f>VLOOKUP($B193,'2025-Final'!$C$8:$R$131,13,FALSE)</f>
        <v>5774</v>
      </c>
    </row>
    <row r="194" spans="1:7" x14ac:dyDescent="0.25">
      <c r="A194" t="s">
        <v>301</v>
      </c>
      <c r="B194" t="s">
        <v>37</v>
      </c>
      <c r="C194" t="s">
        <v>312</v>
      </c>
      <c r="D194">
        <v>5518</v>
      </c>
      <c r="E194">
        <v>5534</v>
      </c>
      <c r="F194">
        <f>VLOOKUP($B194,'2025-Final'!$C$8:$R$131,8,FALSE)</f>
        <v>5518</v>
      </c>
      <c r="G194">
        <f>VLOOKUP($B194,'2025-Final'!$C$8:$R$131,14,FALSE)</f>
        <v>5534</v>
      </c>
    </row>
    <row r="195" spans="1:7" x14ac:dyDescent="0.25">
      <c r="A195" t="s">
        <v>301</v>
      </c>
      <c r="B195" t="s">
        <v>37</v>
      </c>
      <c r="C195" t="s">
        <v>314</v>
      </c>
      <c r="D195">
        <v>22873</v>
      </c>
      <c r="E195">
        <v>25992</v>
      </c>
      <c r="F195">
        <f>VLOOKUP($B195,'2025-Final'!$C$8:$R$131,9,FALSE)</f>
        <v>22873</v>
      </c>
      <c r="G195">
        <f>VLOOKUP($B195,'2025-Final'!$C$8:$R$131,15,FALSE)</f>
        <v>25992</v>
      </c>
    </row>
    <row r="196" spans="1:7" x14ac:dyDescent="0.25">
      <c r="A196" t="s">
        <v>301</v>
      </c>
      <c r="B196" t="s">
        <v>37</v>
      </c>
      <c r="C196" t="s">
        <v>313</v>
      </c>
      <c r="D196">
        <v>4081</v>
      </c>
      <c r="E196">
        <v>4420</v>
      </c>
      <c r="F196">
        <f>VLOOKUP($B196,'2025-Final'!$C$8:$R$131,10,FALSE)</f>
        <v>4081</v>
      </c>
      <c r="G196">
        <f>VLOOKUP($B196,'2025-Final'!$C$8:$R$131,16,FALSE)</f>
        <v>4420</v>
      </c>
    </row>
    <row r="197" spans="1:7" x14ac:dyDescent="0.25">
      <c r="A197" t="s">
        <v>293</v>
      </c>
      <c r="B197" t="s">
        <v>38</v>
      </c>
      <c r="C197" t="s">
        <v>318</v>
      </c>
      <c r="D197">
        <v>1049</v>
      </c>
      <c r="E197">
        <v>1017</v>
      </c>
      <c r="F197">
        <f>VLOOKUP($B197,'2025-Final'!$C$8:$R$131,6,FALSE)</f>
        <v>1049</v>
      </c>
      <c r="G197">
        <f>VLOOKUP($B197,'2025-Final'!$C$8:$R$131,12,FALSE)</f>
        <v>1017</v>
      </c>
    </row>
    <row r="198" spans="1:7" x14ac:dyDescent="0.25">
      <c r="A198" t="s">
        <v>293</v>
      </c>
      <c r="B198" t="s">
        <v>38</v>
      </c>
      <c r="C198" t="s">
        <v>316</v>
      </c>
      <c r="D198">
        <v>975</v>
      </c>
      <c r="E198">
        <v>949</v>
      </c>
      <c r="F198">
        <f>VLOOKUP($B198,'2025-Final'!$C$8:$R$131,7,FALSE)</f>
        <v>975</v>
      </c>
      <c r="G198">
        <f>VLOOKUP($B198,'2025-Final'!$C$8:$R$131,13,FALSE)</f>
        <v>949</v>
      </c>
    </row>
    <row r="199" spans="1:7" x14ac:dyDescent="0.25">
      <c r="A199" t="s">
        <v>293</v>
      </c>
      <c r="B199" t="s">
        <v>38</v>
      </c>
      <c r="C199" t="s">
        <v>312</v>
      </c>
      <c r="D199">
        <v>927</v>
      </c>
      <c r="E199">
        <v>909</v>
      </c>
      <c r="F199">
        <f>VLOOKUP($B199,'2025-Final'!$C$8:$R$131,8,FALSE)</f>
        <v>927</v>
      </c>
      <c r="G199">
        <f>VLOOKUP($B199,'2025-Final'!$C$8:$R$131,14,FALSE)</f>
        <v>909</v>
      </c>
    </row>
    <row r="200" spans="1:7" x14ac:dyDescent="0.25">
      <c r="A200" t="s">
        <v>293</v>
      </c>
      <c r="B200" t="s">
        <v>38</v>
      </c>
      <c r="C200" t="s">
        <v>314</v>
      </c>
      <c r="D200">
        <v>3846</v>
      </c>
      <c r="E200">
        <v>4272</v>
      </c>
      <c r="F200">
        <f>VLOOKUP($B200,'2025-Final'!$C$8:$R$131,9,FALSE)</f>
        <v>3846</v>
      </c>
      <c r="G200">
        <f>VLOOKUP($B200,'2025-Final'!$C$8:$R$131,15,FALSE)</f>
        <v>4272</v>
      </c>
    </row>
    <row r="201" spans="1:7" x14ac:dyDescent="0.25">
      <c r="A201" t="s">
        <v>293</v>
      </c>
      <c r="B201" t="s">
        <v>38</v>
      </c>
      <c r="C201" t="s">
        <v>313</v>
      </c>
      <c r="D201">
        <v>686</v>
      </c>
      <c r="E201">
        <v>726</v>
      </c>
      <c r="F201">
        <f>VLOOKUP($B201,'2025-Final'!$C$8:$R$131,10,FALSE)</f>
        <v>686</v>
      </c>
      <c r="G201">
        <f>VLOOKUP($B201,'2025-Final'!$C$8:$R$131,16,FALSE)</f>
        <v>726</v>
      </c>
    </row>
    <row r="202" spans="1:7" x14ac:dyDescent="0.25">
      <c r="A202" t="s">
        <v>297</v>
      </c>
      <c r="B202" t="s">
        <v>282</v>
      </c>
      <c r="C202" t="s">
        <v>318</v>
      </c>
      <c r="D202">
        <v>889</v>
      </c>
      <c r="E202">
        <v>788</v>
      </c>
      <c r="F202">
        <f>VLOOKUP($B202,'2025-Final'!$C$8:$R$131,6,FALSE)</f>
        <v>889</v>
      </c>
      <c r="G202">
        <f>VLOOKUP($B202,'2025-Final'!$C$8:$R$131,12,FALSE)</f>
        <v>788</v>
      </c>
    </row>
    <row r="203" spans="1:7" x14ac:dyDescent="0.25">
      <c r="A203" t="s">
        <v>297</v>
      </c>
      <c r="B203" t="s">
        <v>282</v>
      </c>
      <c r="C203" t="s">
        <v>316</v>
      </c>
      <c r="D203">
        <v>826</v>
      </c>
      <c r="E203">
        <v>735</v>
      </c>
      <c r="F203">
        <f>VLOOKUP($B203,'2025-Final'!$C$8:$R$131,7,FALSE)</f>
        <v>826</v>
      </c>
      <c r="G203">
        <f>VLOOKUP($B203,'2025-Final'!$C$8:$R$131,13,FALSE)</f>
        <v>735</v>
      </c>
    </row>
    <row r="204" spans="1:7" x14ac:dyDescent="0.25">
      <c r="A204" t="s">
        <v>297</v>
      </c>
      <c r="B204" t="s">
        <v>282</v>
      </c>
      <c r="C204" t="s">
        <v>312</v>
      </c>
      <c r="D204">
        <v>786</v>
      </c>
      <c r="E204">
        <v>705</v>
      </c>
      <c r="F204">
        <f>VLOOKUP($B204,'2025-Final'!$C$8:$R$131,8,FALSE)</f>
        <v>786</v>
      </c>
      <c r="G204">
        <f>VLOOKUP($B204,'2025-Final'!$C$8:$R$131,14,FALSE)</f>
        <v>705</v>
      </c>
    </row>
    <row r="205" spans="1:7" x14ac:dyDescent="0.25">
      <c r="A205" t="s">
        <v>297</v>
      </c>
      <c r="B205" t="s">
        <v>282</v>
      </c>
      <c r="C205" t="s">
        <v>314</v>
      </c>
      <c r="D205">
        <v>3258</v>
      </c>
      <c r="E205">
        <v>3311</v>
      </c>
      <c r="F205">
        <f>VLOOKUP($B205,'2025-Final'!$C$8:$R$131,9,FALSE)</f>
        <v>3258</v>
      </c>
      <c r="G205">
        <f>VLOOKUP($B205,'2025-Final'!$C$8:$R$131,15,FALSE)</f>
        <v>3311</v>
      </c>
    </row>
    <row r="206" spans="1:7" x14ac:dyDescent="0.25">
      <c r="A206" t="s">
        <v>297</v>
      </c>
      <c r="B206" t="s">
        <v>282</v>
      </c>
      <c r="C206" t="s">
        <v>313</v>
      </c>
      <c r="D206">
        <v>581</v>
      </c>
      <c r="E206">
        <v>563</v>
      </c>
      <c r="F206">
        <f>VLOOKUP($B206,'2025-Final'!$C$8:$R$131,10,FALSE)</f>
        <v>581</v>
      </c>
      <c r="G206">
        <f>VLOOKUP($B206,'2025-Final'!$C$8:$R$131,16,FALSE)</f>
        <v>563</v>
      </c>
    </row>
    <row r="207" spans="1:7" x14ac:dyDescent="0.25">
      <c r="A207" t="s">
        <v>293</v>
      </c>
      <c r="B207" t="s">
        <v>39</v>
      </c>
      <c r="C207" t="s">
        <v>318</v>
      </c>
      <c r="D207">
        <v>2634</v>
      </c>
      <c r="E207">
        <v>2563</v>
      </c>
      <c r="F207">
        <f>VLOOKUP($B207,'2025-Final'!$C$8:$R$131,6,FALSE)</f>
        <v>2634</v>
      </c>
      <c r="G207">
        <f>VLOOKUP($B207,'2025-Final'!$C$8:$R$131,12,FALSE)</f>
        <v>2563</v>
      </c>
    </row>
    <row r="208" spans="1:7" x14ac:dyDescent="0.25">
      <c r="A208" t="s">
        <v>293</v>
      </c>
      <c r="B208" t="s">
        <v>39</v>
      </c>
      <c r="C208" t="s">
        <v>316</v>
      </c>
      <c r="D208">
        <v>2448</v>
      </c>
      <c r="E208">
        <v>2391</v>
      </c>
      <c r="F208">
        <f>VLOOKUP($B208,'2025-Final'!$C$8:$R$131,7,FALSE)</f>
        <v>2448</v>
      </c>
      <c r="G208">
        <f>VLOOKUP($B208,'2025-Final'!$C$8:$R$131,13,FALSE)</f>
        <v>2391</v>
      </c>
    </row>
    <row r="209" spans="1:7" x14ac:dyDescent="0.25">
      <c r="A209" t="s">
        <v>293</v>
      </c>
      <c r="B209" t="s">
        <v>39</v>
      </c>
      <c r="C209" t="s">
        <v>312</v>
      </c>
      <c r="D209">
        <v>2328</v>
      </c>
      <c r="E209">
        <v>2291</v>
      </c>
      <c r="F209">
        <f>VLOOKUP($B209,'2025-Final'!$C$8:$R$131,8,FALSE)</f>
        <v>2328</v>
      </c>
      <c r="G209">
        <f>VLOOKUP($B209,'2025-Final'!$C$8:$R$131,14,FALSE)</f>
        <v>2291</v>
      </c>
    </row>
    <row r="210" spans="1:7" x14ac:dyDescent="0.25">
      <c r="A210" t="s">
        <v>293</v>
      </c>
      <c r="B210" t="s">
        <v>39</v>
      </c>
      <c r="C210" t="s">
        <v>314</v>
      </c>
      <c r="D210">
        <v>9650</v>
      </c>
      <c r="E210">
        <v>10762</v>
      </c>
      <c r="F210">
        <f>VLOOKUP($B210,'2025-Final'!$C$8:$R$131,9,FALSE)</f>
        <v>9650</v>
      </c>
      <c r="G210">
        <f>VLOOKUP($B210,'2025-Final'!$C$8:$R$131,15,FALSE)</f>
        <v>10762</v>
      </c>
    </row>
    <row r="211" spans="1:7" x14ac:dyDescent="0.25">
      <c r="A211" t="s">
        <v>293</v>
      </c>
      <c r="B211" t="s">
        <v>39</v>
      </c>
      <c r="C211" t="s">
        <v>313</v>
      </c>
      <c r="D211">
        <v>1721</v>
      </c>
      <c r="E211">
        <v>1830</v>
      </c>
      <c r="F211">
        <f>VLOOKUP($B211,'2025-Final'!$C$8:$R$131,10,FALSE)</f>
        <v>1721</v>
      </c>
      <c r="G211">
        <f>VLOOKUP($B211,'2025-Final'!$C$8:$R$131,16,FALSE)</f>
        <v>1830</v>
      </c>
    </row>
    <row r="212" spans="1:7" x14ac:dyDescent="0.25">
      <c r="A212" t="s">
        <v>296</v>
      </c>
      <c r="B212" t="s">
        <v>40</v>
      </c>
      <c r="C212" t="s">
        <v>318</v>
      </c>
      <c r="D212">
        <v>2281</v>
      </c>
      <c r="E212">
        <v>2062</v>
      </c>
      <c r="F212">
        <f>VLOOKUP($B212,'2025-Final'!$C$8:$R$131,6,FALSE)</f>
        <v>2281</v>
      </c>
      <c r="G212">
        <f>VLOOKUP($B212,'2025-Final'!$C$8:$R$131,12,FALSE)</f>
        <v>2062</v>
      </c>
    </row>
    <row r="213" spans="1:7" x14ac:dyDescent="0.25">
      <c r="A213" t="s">
        <v>296</v>
      </c>
      <c r="B213" t="s">
        <v>40</v>
      </c>
      <c r="C213" t="s">
        <v>316</v>
      </c>
      <c r="D213">
        <v>2120</v>
      </c>
      <c r="E213">
        <v>1923</v>
      </c>
      <c r="F213">
        <f>VLOOKUP($B213,'2025-Final'!$C$8:$R$131,7,FALSE)</f>
        <v>2120</v>
      </c>
      <c r="G213">
        <f>VLOOKUP($B213,'2025-Final'!$C$8:$R$131,13,FALSE)</f>
        <v>1923</v>
      </c>
    </row>
    <row r="214" spans="1:7" x14ac:dyDescent="0.25">
      <c r="A214" t="s">
        <v>296</v>
      </c>
      <c r="B214" t="s">
        <v>40</v>
      </c>
      <c r="C214" t="s">
        <v>312</v>
      </c>
      <c r="D214">
        <v>2016</v>
      </c>
      <c r="E214">
        <v>1843</v>
      </c>
      <c r="F214">
        <f>VLOOKUP($B214,'2025-Final'!$C$8:$R$131,8,FALSE)</f>
        <v>2016</v>
      </c>
      <c r="G214">
        <f>VLOOKUP($B214,'2025-Final'!$C$8:$R$131,14,FALSE)</f>
        <v>1843</v>
      </c>
    </row>
    <row r="215" spans="1:7" x14ac:dyDescent="0.25">
      <c r="A215" t="s">
        <v>296</v>
      </c>
      <c r="B215" t="s">
        <v>40</v>
      </c>
      <c r="C215" t="s">
        <v>314</v>
      </c>
      <c r="D215">
        <v>8357</v>
      </c>
      <c r="E215">
        <v>8658</v>
      </c>
      <c r="F215">
        <f>VLOOKUP($B215,'2025-Final'!$C$8:$R$131,9,FALSE)</f>
        <v>8357</v>
      </c>
      <c r="G215">
        <f>VLOOKUP($B215,'2025-Final'!$C$8:$R$131,15,FALSE)</f>
        <v>8658</v>
      </c>
    </row>
    <row r="216" spans="1:7" x14ac:dyDescent="0.25">
      <c r="A216" t="s">
        <v>296</v>
      </c>
      <c r="B216" t="s">
        <v>40</v>
      </c>
      <c r="C216" t="s">
        <v>313</v>
      </c>
      <c r="D216">
        <v>1491</v>
      </c>
      <c r="E216">
        <v>1472</v>
      </c>
      <c r="F216">
        <f>VLOOKUP($B216,'2025-Final'!$C$8:$R$131,10,FALSE)</f>
        <v>1491</v>
      </c>
      <c r="G216">
        <f>VLOOKUP($B216,'2025-Final'!$C$8:$R$131,16,FALSE)</f>
        <v>1472</v>
      </c>
    </row>
    <row r="217" spans="1:7" x14ac:dyDescent="0.25">
      <c r="A217" t="s">
        <v>294</v>
      </c>
      <c r="B217" t="s">
        <v>41</v>
      </c>
      <c r="C217" t="s">
        <v>318</v>
      </c>
      <c r="D217">
        <v>1602</v>
      </c>
      <c r="E217">
        <v>1532</v>
      </c>
      <c r="F217">
        <f>VLOOKUP($B217,'2025-Final'!$C$8:$R$131,6,FALSE)</f>
        <v>1602</v>
      </c>
      <c r="G217">
        <f>VLOOKUP($B217,'2025-Final'!$C$8:$R$131,12,FALSE)</f>
        <v>1532</v>
      </c>
    </row>
    <row r="218" spans="1:7" x14ac:dyDescent="0.25">
      <c r="A218" t="s">
        <v>294</v>
      </c>
      <c r="B218" t="s">
        <v>41</v>
      </c>
      <c r="C218" t="s">
        <v>316</v>
      </c>
      <c r="D218">
        <v>1488</v>
      </c>
      <c r="E218">
        <v>1430</v>
      </c>
      <c r="F218">
        <f>VLOOKUP($B218,'2025-Final'!$C$8:$R$131,7,FALSE)</f>
        <v>1488</v>
      </c>
      <c r="G218">
        <f>VLOOKUP($B218,'2025-Final'!$C$8:$R$131,13,FALSE)</f>
        <v>1430</v>
      </c>
    </row>
    <row r="219" spans="1:7" x14ac:dyDescent="0.25">
      <c r="A219" t="s">
        <v>294</v>
      </c>
      <c r="B219" t="s">
        <v>41</v>
      </c>
      <c r="C219" t="s">
        <v>312</v>
      </c>
      <c r="D219">
        <v>1415</v>
      </c>
      <c r="E219">
        <v>1370</v>
      </c>
      <c r="F219">
        <f>VLOOKUP($B219,'2025-Final'!$C$8:$R$131,8,FALSE)</f>
        <v>1415</v>
      </c>
      <c r="G219">
        <f>VLOOKUP($B219,'2025-Final'!$C$8:$R$131,14,FALSE)</f>
        <v>1370</v>
      </c>
    </row>
    <row r="220" spans="1:7" x14ac:dyDescent="0.25">
      <c r="A220" t="s">
        <v>294</v>
      </c>
      <c r="B220" t="s">
        <v>41</v>
      </c>
      <c r="C220" t="s">
        <v>314</v>
      </c>
      <c r="D220">
        <v>5868</v>
      </c>
      <c r="E220">
        <v>6436</v>
      </c>
      <c r="F220">
        <f>VLOOKUP($B220,'2025-Final'!$C$8:$R$131,9,FALSE)</f>
        <v>5868</v>
      </c>
      <c r="G220">
        <f>VLOOKUP($B220,'2025-Final'!$C$8:$R$131,15,FALSE)</f>
        <v>6436</v>
      </c>
    </row>
    <row r="221" spans="1:7" x14ac:dyDescent="0.25">
      <c r="A221" t="s">
        <v>294</v>
      </c>
      <c r="B221" t="s">
        <v>41</v>
      </c>
      <c r="C221" t="s">
        <v>313</v>
      </c>
      <c r="D221">
        <v>1047</v>
      </c>
      <c r="E221">
        <v>1094</v>
      </c>
      <c r="F221">
        <f>VLOOKUP($B221,'2025-Final'!$C$8:$R$131,10,FALSE)</f>
        <v>1047</v>
      </c>
      <c r="G221">
        <f>VLOOKUP($B221,'2025-Final'!$C$8:$R$131,16,FALSE)</f>
        <v>1094</v>
      </c>
    </row>
    <row r="222" spans="1:7" x14ac:dyDescent="0.25">
      <c r="A222" t="s">
        <v>293</v>
      </c>
      <c r="B222" t="s">
        <v>42</v>
      </c>
      <c r="C222" t="s">
        <v>318</v>
      </c>
      <c r="D222">
        <v>3726</v>
      </c>
      <c r="E222">
        <v>3708</v>
      </c>
      <c r="F222">
        <f>VLOOKUP($B222,'2025-Final'!$C$8:$R$131,6,FALSE)</f>
        <v>3726</v>
      </c>
      <c r="G222">
        <f>VLOOKUP($B222,'2025-Final'!$C$8:$R$131,12,FALSE)</f>
        <v>3708</v>
      </c>
    </row>
    <row r="223" spans="1:7" x14ac:dyDescent="0.25">
      <c r="A223" t="s">
        <v>293</v>
      </c>
      <c r="B223" t="s">
        <v>42</v>
      </c>
      <c r="C223" t="s">
        <v>316</v>
      </c>
      <c r="D223">
        <v>3463</v>
      </c>
      <c r="E223">
        <v>3459</v>
      </c>
      <c r="F223">
        <f>VLOOKUP($B223,'2025-Final'!$C$8:$R$131,7,FALSE)</f>
        <v>3463</v>
      </c>
      <c r="G223">
        <f>VLOOKUP($B223,'2025-Final'!$C$8:$R$131,13,FALSE)</f>
        <v>3459</v>
      </c>
    </row>
    <row r="224" spans="1:7" x14ac:dyDescent="0.25">
      <c r="A224" t="s">
        <v>293</v>
      </c>
      <c r="B224" t="s">
        <v>42</v>
      </c>
      <c r="C224" t="s">
        <v>312</v>
      </c>
      <c r="D224">
        <v>3293</v>
      </c>
      <c r="E224">
        <v>3315</v>
      </c>
      <c r="F224">
        <f>VLOOKUP($B224,'2025-Final'!$C$8:$R$131,8,FALSE)</f>
        <v>3293</v>
      </c>
      <c r="G224">
        <f>VLOOKUP($B224,'2025-Final'!$C$8:$R$131,14,FALSE)</f>
        <v>3315</v>
      </c>
    </row>
    <row r="225" spans="1:7" x14ac:dyDescent="0.25">
      <c r="A225" t="s">
        <v>293</v>
      </c>
      <c r="B225" t="s">
        <v>42</v>
      </c>
      <c r="C225" t="s">
        <v>314</v>
      </c>
      <c r="D225">
        <v>13651</v>
      </c>
      <c r="E225">
        <v>15571</v>
      </c>
      <c r="F225">
        <f>VLOOKUP($B225,'2025-Final'!$C$8:$R$131,9,FALSE)</f>
        <v>13651</v>
      </c>
      <c r="G225">
        <f>VLOOKUP($B225,'2025-Final'!$C$8:$R$131,15,FALSE)</f>
        <v>15571</v>
      </c>
    </row>
    <row r="226" spans="1:7" x14ac:dyDescent="0.25">
      <c r="A226" t="s">
        <v>293</v>
      </c>
      <c r="B226" t="s">
        <v>42</v>
      </c>
      <c r="C226" t="s">
        <v>313</v>
      </c>
      <c r="D226">
        <v>2435</v>
      </c>
      <c r="E226">
        <v>2648</v>
      </c>
      <c r="F226">
        <f>VLOOKUP($B226,'2025-Final'!$C$8:$R$131,10,FALSE)</f>
        <v>2435</v>
      </c>
      <c r="G226">
        <f>VLOOKUP($B226,'2025-Final'!$C$8:$R$131,16,FALSE)</f>
        <v>2648</v>
      </c>
    </row>
    <row r="227" spans="1:7" x14ac:dyDescent="0.25">
      <c r="A227" t="s">
        <v>296</v>
      </c>
      <c r="B227" t="s">
        <v>43</v>
      </c>
      <c r="C227" t="s">
        <v>318</v>
      </c>
      <c r="D227">
        <v>823</v>
      </c>
      <c r="E227">
        <v>782</v>
      </c>
      <c r="F227">
        <f>VLOOKUP($B227,'2025-Final'!$C$8:$R$131,6,FALSE)</f>
        <v>823</v>
      </c>
      <c r="G227">
        <f>VLOOKUP($B227,'2025-Final'!$C$8:$R$131,12,FALSE)</f>
        <v>782</v>
      </c>
    </row>
    <row r="228" spans="1:7" x14ac:dyDescent="0.25">
      <c r="A228" t="s">
        <v>296</v>
      </c>
      <c r="B228" t="s">
        <v>43</v>
      </c>
      <c r="C228" t="s">
        <v>316</v>
      </c>
      <c r="D228">
        <v>764</v>
      </c>
      <c r="E228">
        <v>729</v>
      </c>
      <c r="F228">
        <f>VLOOKUP($B228,'2025-Final'!$C$8:$R$131,7,FALSE)</f>
        <v>764</v>
      </c>
      <c r="G228">
        <f>VLOOKUP($B228,'2025-Final'!$C$8:$R$131,13,FALSE)</f>
        <v>729</v>
      </c>
    </row>
    <row r="229" spans="1:7" x14ac:dyDescent="0.25">
      <c r="A229" t="s">
        <v>296</v>
      </c>
      <c r="B229" t="s">
        <v>43</v>
      </c>
      <c r="C229" t="s">
        <v>312</v>
      </c>
      <c r="D229">
        <v>727</v>
      </c>
      <c r="E229">
        <v>699</v>
      </c>
      <c r="F229">
        <f>VLOOKUP($B229,'2025-Final'!$C$8:$R$131,8,FALSE)</f>
        <v>727</v>
      </c>
      <c r="G229">
        <f>VLOOKUP($B229,'2025-Final'!$C$8:$R$131,14,FALSE)</f>
        <v>699</v>
      </c>
    </row>
    <row r="230" spans="1:7" x14ac:dyDescent="0.25">
      <c r="A230" t="s">
        <v>296</v>
      </c>
      <c r="B230" t="s">
        <v>43</v>
      </c>
      <c r="C230" t="s">
        <v>314</v>
      </c>
      <c r="D230">
        <v>3014</v>
      </c>
      <c r="E230">
        <v>3284</v>
      </c>
      <c r="F230">
        <f>VLOOKUP($B230,'2025-Final'!$C$8:$R$131,9,FALSE)</f>
        <v>3014</v>
      </c>
      <c r="G230">
        <f>VLOOKUP($B230,'2025-Final'!$C$8:$R$131,15,FALSE)</f>
        <v>3284</v>
      </c>
    </row>
    <row r="231" spans="1:7" x14ac:dyDescent="0.25">
      <c r="A231" t="s">
        <v>296</v>
      </c>
      <c r="B231" t="s">
        <v>43</v>
      </c>
      <c r="C231" t="s">
        <v>313</v>
      </c>
      <c r="D231">
        <v>537</v>
      </c>
      <c r="E231">
        <v>558</v>
      </c>
      <c r="F231">
        <f>VLOOKUP($B231,'2025-Final'!$C$8:$R$131,10,FALSE)</f>
        <v>537</v>
      </c>
      <c r="G231">
        <f>VLOOKUP($B231,'2025-Final'!$C$8:$R$131,16,FALSE)</f>
        <v>558</v>
      </c>
    </row>
    <row r="232" spans="1:7" x14ac:dyDescent="0.25">
      <c r="A232" t="s">
        <v>296</v>
      </c>
      <c r="B232" t="s">
        <v>44</v>
      </c>
      <c r="C232" t="s">
        <v>318</v>
      </c>
      <c r="D232">
        <v>806</v>
      </c>
      <c r="E232">
        <v>763</v>
      </c>
      <c r="F232">
        <f>VLOOKUP($B232,'2025-Final'!$C$8:$R$131,6,FALSE)</f>
        <v>806</v>
      </c>
      <c r="G232">
        <f>VLOOKUP($B232,'2025-Final'!$C$8:$R$131,12,FALSE)</f>
        <v>763</v>
      </c>
    </row>
    <row r="233" spans="1:7" x14ac:dyDescent="0.25">
      <c r="A233" t="s">
        <v>296</v>
      </c>
      <c r="B233" t="s">
        <v>44</v>
      </c>
      <c r="C233" t="s">
        <v>316</v>
      </c>
      <c r="D233">
        <v>749</v>
      </c>
      <c r="E233">
        <v>712</v>
      </c>
      <c r="F233">
        <f>VLOOKUP($B233,'2025-Final'!$C$8:$R$131,7,FALSE)</f>
        <v>749</v>
      </c>
      <c r="G233">
        <f>VLOOKUP($B233,'2025-Final'!$C$8:$R$131,13,FALSE)</f>
        <v>712</v>
      </c>
    </row>
    <row r="234" spans="1:7" x14ac:dyDescent="0.25">
      <c r="A234" t="s">
        <v>296</v>
      </c>
      <c r="B234" t="s">
        <v>44</v>
      </c>
      <c r="C234" t="s">
        <v>312</v>
      </c>
      <c r="D234">
        <v>712</v>
      </c>
      <c r="E234">
        <v>682</v>
      </c>
      <c r="F234">
        <f>VLOOKUP($B234,'2025-Final'!$C$8:$R$131,8,FALSE)</f>
        <v>712</v>
      </c>
      <c r="G234">
        <f>VLOOKUP($B234,'2025-Final'!$C$8:$R$131,14,FALSE)</f>
        <v>682</v>
      </c>
    </row>
    <row r="235" spans="1:7" x14ac:dyDescent="0.25">
      <c r="A235" t="s">
        <v>296</v>
      </c>
      <c r="B235" t="s">
        <v>44</v>
      </c>
      <c r="C235" t="s">
        <v>314</v>
      </c>
      <c r="D235">
        <v>2955</v>
      </c>
      <c r="E235">
        <v>3205</v>
      </c>
      <c r="F235">
        <f>VLOOKUP($B235,'2025-Final'!$C$8:$R$131,9,FALSE)</f>
        <v>2955</v>
      </c>
      <c r="G235">
        <f>VLOOKUP($B235,'2025-Final'!$C$8:$R$131,15,FALSE)</f>
        <v>3205</v>
      </c>
    </row>
    <row r="236" spans="1:7" x14ac:dyDescent="0.25">
      <c r="A236" t="s">
        <v>296</v>
      </c>
      <c r="B236" t="s">
        <v>44</v>
      </c>
      <c r="C236" t="s">
        <v>313</v>
      </c>
      <c r="D236">
        <v>527</v>
      </c>
      <c r="E236">
        <v>545</v>
      </c>
      <c r="F236">
        <f>VLOOKUP($B236,'2025-Final'!$C$8:$R$131,10,FALSE)</f>
        <v>527</v>
      </c>
      <c r="G236">
        <f>VLOOKUP($B236,'2025-Final'!$C$8:$R$131,16,FALSE)</f>
        <v>545</v>
      </c>
    </row>
    <row r="237" spans="1:7" x14ac:dyDescent="0.25">
      <c r="A237" t="s">
        <v>292</v>
      </c>
      <c r="B237" t="s">
        <v>45</v>
      </c>
      <c r="C237" t="s">
        <v>318</v>
      </c>
      <c r="D237">
        <v>2287</v>
      </c>
      <c r="E237">
        <v>2128</v>
      </c>
      <c r="F237">
        <f>VLOOKUP($B237,'2025-Final'!$C$8:$R$131,6,FALSE)</f>
        <v>2287</v>
      </c>
      <c r="G237">
        <f>VLOOKUP($B237,'2025-Final'!$C$8:$R$131,12,FALSE)</f>
        <v>2128</v>
      </c>
    </row>
    <row r="238" spans="1:7" x14ac:dyDescent="0.25">
      <c r="A238" t="s">
        <v>292</v>
      </c>
      <c r="B238" t="s">
        <v>45</v>
      </c>
      <c r="C238" t="s">
        <v>316</v>
      </c>
      <c r="D238">
        <v>2125</v>
      </c>
      <c r="E238">
        <v>1985</v>
      </c>
      <c r="F238">
        <f>VLOOKUP($B238,'2025-Final'!$C$8:$R$131,7,FALSE)</f>
        <v>2125</v>
      </c>
      <c r="G238">
        <f>VLOOKUP($B238,'2025-Final'!$C$8:$R$131,13,FALSE)</f>
        <v>1985</v>
      </c>
    </row>
    <row r="239" spans="1:7" x14ac:dyDescent="0.25">
      <c r="A239" t="s">
        <v>292</v>
      </c>
      <c r="B239" t="s">
        <v>45</v>
      </c>
      <c r="C239" t="s">
        <v>312</v>
      </c>
      <c r="D239">
        <v>2021</v>
      </c>
      <c r="E239">
        <v>1903</v>
      </c>
      <c r="F239">
        <f>VLOOKUP($B239,'2025-Final'!$C$8:$R$131,8,FALSE)</f>
        <v>2021</v>
      </c>
      <c r="G239">
        <f>VLOOKUP($B239,'2025-Final'!$C$8:$R$131,14,FALSE)</f>
        <v>1903</v>
      </c>
    </row>
    <row r="240" spans="1:7" x14ac:dyDescent="0.25">
      <c r="A240" t="s">
        <v>292</v>
      </c>
      <c r="B240" t="s">
        <v>45</v>
      </c>
      <c r="C240" t="s">
        <v>314</v>
      </c>
      <c r="D240">
        <v>8378</v>
      </c>
      <c r="E240">
        <v>8938</v>
      </c>
      <c r="F240">
        <f>VLOOKUP($B240,'2025-Final'!$C$8:$R$131,9,FALSE)</f>
        <v>8378</v>
      </c>
      <c r="G240">
        <f>VLOOKUP($B240,'2025-Final'!$C$8:$R$131,15,FALSE)</f>
        <v>8938</v>
      </c>
    </row>
    <row r="241" spans="1:7" x14ac:dyDescent="0.25">
      <c r="A241" t="s">
        <v>292</v>
      </c>
      <c r="B241" t="s">
        <v>45</v>
      </c>
      <c r="C241" t="s">
        <v>313</v>
      </c>
      <c r="D241">
        <v>1494</v>
      </c>
      <c r="E241">
        <v>1520</v>
      </c>
      <c r="F241">
        <f>VLOOKUP($B241,'2025-Final'!$C$8:$R$131,10,FALSE)</f>
        <v>1494</v>
      </c>
      <c r="G241">
        <f>VLOOKUP($B241,'2025-Final'!$C$8:$R$131,16,FALSE)</f>
        <v>1520</v>
      </c>
    </row>
    <row r="242" spans="1:7" x14ac:dyDescent="0.25">
      <c r="A242" t="s">
        <v>296</v>
      </c>
      <c r="B242" t="s">
        <v>46</v>
      </c>
      <c r="C242" t="s">
        <v>318</v>
      </c>
      <c r="D242">
        <v>547</v>
      </c>
      <c r="E242">
        <v>493</v>
      </c>
      <c r="F242">
        <f>VLOOKUP($B242,'2025-Final'!$C$8:$R$131,6,FALSE)</f>
        <v>547</v>
      </c>
      <c r="G242">
        <f>VLOOKUP($B242,'2025-Final'!$C$8:$R$131,12,FALSE)</f>
        <v>493</v>
      </c>
    </row>
    <row r="243" spans="1:7" x14ac:dyDescent="0.25">
      <c r="A243" t="s">
        <v>296</v>
      </c>
      <c r="B243" t="s">
        <v>46</v>
      </c>
      <c r="C243" t="s">
        <v>316</v>
      </c>
      <c r="D243">
        <v>508</v>
      </c>
      <c r="E243">
        <v>460</v>
      </c>
      <c r="F243">
        <f>VLOOKUP($B243,'2025-Final'!$C$8:$R$131,7,FALSE)</f>
        <v>508</v>
      </c>
      <c r="G243">
        <f>VLOOKUP($B243,'2025-Final'!$C$8:$R$131,13,FALSE)</f>
        <v>460</v>
      </c>
    </row>
    <row r="244" spans="1:7" x14ac:dyDescent="0.25">
      <c r="A244" t="s">
        <v>296</v>
      </c>
      <c r="B244" t="s">
        <v>46</v>
      </c>
      <c r="C244" t="s">
        <v>312</v>
      </c>
      <c r="D244">
        <v>483</v>
      </c>
      <c r="E244">
        <v>441</v>
      </c>
      <c r="F244">
        <f>VLOOKUP($B244,'2025-Final'!$C$8:$R$131,8,FALSE)</f>
        <v>483</v>
      </c>
      <c r="G244">
        <f>VLOOKUP($B244,'2025-Final'!$C$8:$R$131,14,FALSE)</f>
        <v>441</v>
      </c>
    </row>
    <row r="245" spans="1:7" x14ac:dyDescent="0.25">
      <c r="A245" t="s">
        <v>296</v>
      </c>
      <c r="B245" t="s">
        <v>46</v>
      </c>
      <c r="C245" t="s">
        <v>314</v>
      </c>
      <c r="D245">
        <v>2004</v>
      </c>
      <c r="E245">
        <v>2072</v>
      </c>
      <c r="F245">
        <f>VLOOKUP($B245,'2025-Final'!$C$8:$R$131,9,FALSE)</f>
        <v>2004</v>
      </c>
      <c r="G245">
        <f>VLOOKUP($B245,'2025-Final'!$C$8:$R$131,15,FALSE)</f>
        <v>2072</v>
      </c>
    </row>
    <row r="246" spans="1:7" x14ac:dyDescent="0.25">
      <c r="A246" t="s">
        <v>296</v>
      </c>
      <c r="B246" t="s">
        <v>46</v>
      </c>
      <c r="C246" t="s">
        <v>313</v>
      </c>
      <c r="D246">
        <v>357</v>
      </c>
      <c r="E246">
        <v>352</v>
      </c>
      <c r="F246">
        <f>VLOOKUP($B246,'2025-Final'!$C$8:$R$131,10,FALSE)</f>
        <v>357</v>
      </c>
      <c r="G246">
        <f>VLOOKUP($B246,'2025-Final'!$C$8:$R$131,16,FALSE)</f>
        <v>352</v>
      </c>
    </row>
    <row r="247" spans="1:7" x14ac:dyDescent="0.25">
      <c r="A247" t="s">
        <v>292</v>
      </c>
      <c r="B247" t="s">
        <v>47</v>
      </c>
      <c r="C247" t="s">
        <v>318</v>
      </c>
      <c r="D247">
        <v>3022</v>
      </c>
      <c r="E247">
        <v>2856</v>
      </c>
      <c r="F247">
        <f>VLOOKUP($B247,'2025-Final'!$C$8:$R$131,6,FALSE)</f>
        <v>3022</v>
      </c>
      <c r="G247">
        <f>VLOOKUP($B247,'2025-Final'!$C$8:$R$131,12,FALSE)</f>
        <v>2856</v>
      </c>
    </row>
    <row r="248" spans="1:7" x14ac:dyDescent="0.25">
      <c r="A248" t="s">
        <v>292</v>
      </c>
      <c r="B248" t="s">
        <v>47</v>
      </c>
      <c r="C248" t="s">
        <v>316</v>
      </c>
      <c r="D248">
        <v>2808</v>
      </c>
      <c r="E248">
        <v>2665</v>
      </c>
      <c r="F248">
        <f>VLOOKUP($B248,'2025-Final'!$C$8:$R$131,7,FALSE)</f>
        <v>2808</v>
      </c>
      <c r="G248">
        <f>VLOOKUP($B248,'2025-Final'!$C$8:$R$131,13,FALSE)</f>
        <v>2665</v>
      </c>
    </row>
    <row r="249" spans="1:7" x14ac:dyDescent="0.25">
      <c r="A249" t="s">
        <v>292</v>
      </c>
      <c r="B249" t="s">
        <v>47</v>
      </c>
      <c r="C249" t="s">
        <v>312</v>
      </c>
      <c r="D249">
        <v>2671</v>
      </c>
      <c r="E249">
        <v>2554</v>
      </c>
      <c r="F249">
        <f>VLOOKUP($B249,'2025-Final'!$C$8:$R$131,8,FALSE)</f>
        <v>2671</v>
      </c>
      <c r="G249">
        <f>VLOOKUP($B249,'2025-Final'!$C$8:$R$131,14,FALSE)</f>
        <v>2554</v>
      </c>
    </row>
    <row r="250" spans="1:7" x14ac:dyDescent="0.25">
      <c r="A250" t="s">
        <v>292</v>
      </c>
      <c r="B250" t="s">
        <v>47</v>
      </c>
      <c r="C250" t="s">
        <v>314</v>
      </c>
      <c r="D250">
        <v>11072</v>
      </c>
      <c r="E250">
        <v>11996</v>
      </c>
      <c r="F250">
        <f>VLOOKUP($B250,'2025-Final'!$C$8:$R$131,9,FALSE)</f>
        <v>11072</v>
      </c>
      <c r="G250">
        <f>VLOOKUP($B250,'2025-Final'!$C$8:$R$131,15,FALSE)</f>
        <v>11996</v>
      </c>
    </row>
    <row r="251" spans="1:7" x14ac:dyDescent="0.25">
      <c r="A251" t="s">
        <v>292</v>
      </c>
      <c r="B251" t="s">
        <v>47</v>
      </c>
      <c r="C251" t="s">
        <v>313</v>
      </c>
      <c r="D251">
        <v>1975</v>
      </c>
      <c r="E251">
        <v>2040</v>
      </c>
      <c r="F251">
        <f>VLOOKUP($B251,'2025-Final'!$C$8:$R$131,10,FALSE)</f>
        <v>1975</v>
      </c>
      <c r="G251">
        <f>VLOOKUP($B251,'2025-Final'!$C$8:$R$131,16,FALSE)</f>
        <v>2040</v>
      </c>
    </row>
    <row r="252" spans="1:7" x14ac:dyDescent="0.25">
      <c r="A252" t="s">
        <v>296</v>
      </c>
      <c r="B252" t="s">
        <v>48</v>
      </c>
      <c r="C252" t="s">
        <v>318</v>
      </c>
      <c r="D252">
        <v>2101</v>
      </c>
      <c r="E252">
        <v>1908</v>
      </c>
      <c r="F252">
        <f>VLOOKUP($B252,'2025-Final'!$C$8:$R$131,6,FALSE)</f>
        <v>2101</v>
      </c>
      <c r="G252">
        <f>VLOOKUP($B252,'2025-Final'!$C$8:$R$131,12,FALSE)</f>
        <v>1908</v>
      </c>
    </row>
    <row r="253" spans="1:7" x14ac:dyDescent="0.25">
      <c r="A253" t="s">
        <v>296</v>
      </c>
      <c r="B253" t="s">
        <v>48</v>
      </c>
      <c r="C253" t="s">
        <v>316</v>
      </c>
      <c r="D253">
        <v>1952</v>
      </c>
      <c r="E253">
        <v>1780</v>
      </c>
      <c r="F253">
        <f>VLOOKUP($B253,'2025-Final'!$C$8:$R$131,7,FALSE)</f>
        <v>1952</v>
      </c>
      <c r="G253">
        <f>VLOOKUP($B253,'2025-Final'!$C$8:$R$131,13,FALSE)</f>
        <v>1780</v>
      </c>
    </row>
    <row r="254" spans="1:7" x14ac:dyDescent="0.25">
      <c r="A254" t="s">
        <v>296</v>
      </c>
      <c r="B254" t="s">
        <v>48</v>
      </c>
      <c r="C254" t="s">
        <v>312</v>
      </c>
      <c r="D254">
        <v>1857</v>
      </c>
      <c r="E254">
        <v>1705</v>
      </c>
      <c r="F254">
        <f>VLOOKUP($B254,'2025-Final'!$C$8:$R$131,8,FALSE)</f>
        <v>1857</v>
      </c>
      <c r="G254">
        <f>VLOOKUP($B254,'2025-Final'!$C$8:$R$131,14,FALSE)</f>
        <v>1705</v>
      </c>
    </row>
    <row r="255" spans="1:7" x14ac:dyDescent="0.25">
      <c r="A255" t="s">
        <v>296</v>
      </c>
      <c r="B255" t="s">
        <v>48</v>
      </c>
      <c r="C255" t="s">
        <v>314</v>
      </c>
      <c r="D255">
        <v>7697</v>
      </c>
      <c r="E255">
        <v>8012</v>
      </c>
      <c r="F255">
        <f>VLOOKUP($B255,'2025-Final'!$C$8:$R$131,9,FALSE)</f>
        <v>7697</v>
      </c>
      <c r="G255">
        <f>VLOOKUP($B255,'2025-Final'!$C$8:$R$131,15,FALSE)</f>
        <v>8012</v>
      </c>
    </row>
    <row r="256" spans="1:7" x14ac:dyDescent="0.25">
      <c r="A256" t="s">
        <v>296</v>
      </c>
      <c r="B256" t="s">
        <v>48</v>
      </c>
      <c r="C256" t="s">
        <v>313</v>
      </c>
      <c r="D256">
        <v>1373</v>
      </c>
      <c r="E256">
        <v>1362</v>
      </c>
      <c r="F256">
        <f>VLOOKUP($B256,'2025-Final'!$C$8:$R$131,10,FALSE)</f>
        <v>1373</v>
      </c>
      <c r="G256">
        <f>VLOOKUP($B256,'2025-Final'!$C$8:$R$131,16,FALSE)</f>
        <v>1362</v>
      </c>
    </row>
    <row r="257" spans="1:7" x14ac:dyDescent="0.25">
      <c r="A257" t="s">
        <v>296</v>
      </c>
      <c r="B257" t="s">
        <v>49</v>
      </c>
      <c r="C257" t="s">
        <v>318</v>
      </c>
      <c r="D257">
        <v>1634</v>
      </c>
      <c r="E257">
        <v>1524</v>
      </c>
      <c r="F257">
        <f>VLOOKUP($B257,'2025-Final'!$C$8:$R$131,6,FALSE)</f>
        <v>1634</v>
      </c>
      <c r="G257">
        <f>VLOOKUP($B257,'2025-Final'!$C$8:$R$131,12,FALSE)</f>
        <v>1524</v>
      </c>
    </row>
    <row r="258" spans="1:7" x14ac:dyDescent="0.25">
      <c r="A258" t="s">
        <v>296</v>
      </c>
      <c r="B258" t="s">
        <v>49</v>
      </c>
      <c r="C258" t="s">
        <v>316</v>
      </c>
      <c r="D258">
        <v>1518</v>
      </c>
      <c r="E258">
        <v>1422</v>
      </c>
      <c r="F258">
        <f>VLOOKUP($B258,'2025-Final'!$C$8:$R$131,7,FALSE)</f>
        <v>1518</v>
      </c>
      <c r="G258">
        <f>VLOOKUP($B258,'2025-Final'!$C$8:$R$131,13,FALSE)</f>
        <v>1422</v>
      </c>
    </row>
    <row r="259" spans="1:7" x14ac:dyDescent="0.25">
      <c r="A259" t="s">
        <v>296</v>
      </c>
      <c r="B259" t="s">
        <v>49</v>
      </c>
      <c r="C259" t="s">
        <v>312</v>
      </c>
      <c r="D259">
        <v>1444</v>
      </c>
      <c r="E259">
        <v>1363</v>
      </c>
      <c r="F259">
        <f>VLOOKUP($B259,'2025-Final'!$C$8:$R$131,8,FALSE)</f>
        <v>1444</v>
      </c>
      <c r="G259">
        <f>VLOOKUP($B259,'2025-Final'!$C$8:$R$131,14,FALSE)</f>
        <v>1363</v>
      </c>
    </row>
    <row r="260" spans="1:7" x14ac:dyDescent="0.25">
      <c r="A260" t="s">
        <v>296</v>
      </c>
      <c r="B260" t="s">
        <v>49</v>
      </c>
      <c r="C260" t="s">
        <v>314</v>
      </c>
      <c r="D260">
        <v>5986</v>
      </c>
      <c r="E260">
        <v>6402</v>
      </c>
      <c r="F260">
        <f>VLOOKUP($B260,'2025-Final'!$C$8:$R$131,9,FALSE)</f>
        <v>5986</v>
      </c>
      <c r="G260">
        <f>VLOOKUP($B260,'2025-Final'!$C$8:$R$131,15,FALSE)</f>
        <v>6402</v>
      </c>
    </row>
    <row r="261" spans="1:7" x14ac:dyDescent="0.25">
      <c r="A261" t="s">
        <v>296</v>
      </c>
      <c r="B261" t="s">
        <v>49</v>
      </c>
      <c r="C261" t="s">
        <v>313</v>
      </c>
      <c r="D261">
        <v>1068</v>
      </c>
      <c r="E261">
        <v>1088</v>
      </c>
      <c r="F261">
        <f>VLOOKUP($B261,'2025-Final'!$C$8:$R$131,10,FALSE)</f>
        <v>1068</v>
      </c>
      <c r="G261">
        <f>VLOOKUP($B261,'2025-Final'!$C$8:$R$131,16,FALSE)</f>
        <v>1088</v>
      </c>
    </row>
    <row r="262" spans="1:7" x14ac:dyDescent="0.25">
      <c r="A262" t="s">
        <v>298</v>
      </c>
      <c r="B262" t="s">
        <v>50</v>
      </c>
      <c r="C262" t="s">
        <v>318</v>
      </c>
      <c r="D262">
        <v>3964</v>
      </c>
      <c r="E262">
        <v>3629</v>
      </c>
      <c r="F262">
        <f>VLOOKUP($B262,'2025-Final'!$C$8:$R$131,6,FALSE)</f>
        <v>3964</v>
      </c>
      <c r="G262">
        <f>VLOOKUP($B262,'2025-Final'!$C$8:$R$131,12,FALSE)</f>
        <v>3629</v>
      </c>
    </row>
    <row r="263" spans="1:7" x14ac:dyDescent="0.25">
      <c r="A263" t="s">
        <v>298</v>
      </c>
      <c r="B263" t="s">
        <v>50</v>
      </c>
      <c r="C263" t="s">
        <v>316</v>
      </c>
      <c r="D263">
        <v>3683</v>
      </c>
      <c r="E263">
        <v>3385</v>
      </c>
      <c r="F263">
        <f>VLOOKUP($B263,'2025-Final'!$C$8:$R$131,7,FALSE)</f>
        <v>3683</v>
      </c>
      <c r="G263">
        <f>VLOOKUP($B263,'2025-Final'!$C$8:$R$131,13,FALSE)</f>
        <v>3385</v>
      </c>
    </row>
    <row r="264" spans="1:7" x14ac:dyDescent="0.25">
      <c r="A264" t="s">
        <v>298</v>
      </c>
      <c r="B264" t="s">
        <v>50</v>
      </c>
      <c r="C264" t="s">
        <v>312</v>
      </c>
      <c r="D264">
        <v>3503</v>
      </c>
      <c r="E264">
        <v>3244</v>
      </c>
      <c r="F264">
        <f>VLOOKUP($B264,'2025-Final'!$C$8:$R$131,8,FALSE)</f>
        <v>3503</v>
      </c>
      <c r="G264">
        <f>VLOOKUP($B264,'2025-Final'!$C$8:$R$131,14,FALSE)</f>
        <v>3244</v>
      </c>
    </row>
    <row r="265" spans="1:7" x14ac:dyDescent="0.25">
      <c r="A265" t="s">
        <v>298</v>
      </c>
      <c r="B265" t="s">
        <v>50</v>
      </c>
      <c r="C265" t="s">
        <v>314</v>
      </c>
      <c r="D265">
        <v>14521</v>
      </c>
      <c r="E265">
        <v>15239</v>
      </c>
      <c r="F265">
        <f>VLOOKUP($B265,'2025-Final'!$C$8:$R$131,9,FALSE)</f>
        <v>14521</v>
      </c>
      <c r="G265">
        <f>VLOOKUP($B265,'2025-Final'!$C$8:$R$131,15,FALSE)</f>
        <v>15239</v>
      </c>
    </row>
    <row r="266" spans="1:7" x14ac:dyDescent="0.25">
      <c r="A266" t="s">
        <v>298</v>
      </c>
      <c r="B266" t="s">
        <v>50</v>
      </c>
      <c r="C266" t="s">
        <v>313</v>
      </c>
      <c r="D266">
        <v>2591</v>
      </c>
      <c r="E266">
        <v>2591</v>
      </c>
      <c r="F266">
        <f>VLOOKUP($B266,'2025-Final'!$C$8:$R$131,10,FALSE)</f>
        <v>2591</v>
      </c>
      <c r="G266">
        <f>VLOOKUP($B266,'2025-Final'!$C$8:$R$131,16,FALSE)</f>
        <v>2591</v>
      </c>
    </row>
    <row r="267" spans="1:7" x14ac:dyDescent="0.25">
      <c r="A267" t="s">
        <v>297</v>
      </c>
      <c r="B267" t="s">
        <v>51</v>
      </c>
      <c r="C267" t="s">
        <v>318</v>
      </c>
      <c r="D267">
        <v>610</v>
      </c>
      <c r="E267">
        <v>576</v>
      </c>
      <c r="F267">
        <f>VLOOKUP($B267,'2025-Final'!$C$8:$R$131,6,FALSE)</f>
        <v>610</v>
      </c>
      <c r="G267">
        <f>VLOOKUP($B267,'2025-Final'!$C$8:$R$131,12,FALSE)</f>
        <v>576</v>
      </c>
    </row>
    <row r="268" spans="1:7" x14ac:dyDescent="0.25">
      <c r="A268" t="s">
        <v>297</v>
      </c>
      <c r="B268" t="s">
        <v>51</v>
      </c>
      <c r="C268" t="s">
        <v>316</v>
      </c>
      <c r="D268">
        <v>567</v>
      </c>
      <c r="E268">
        <v>538</v>
      </c>
      <c r="F268">
        <f>VLOOKUP($B268,'2025-Final'!$C$8:$R$131,7,FALSE)</f>
        <v>567</v>
      </c>
      <c r="G268">
        <f>VLOOKUP($B268,'2025-Final'!$C$8:$R$131,13,FALSE)</f>
        <v>538</v>
      </c>
    </row>
    <row r="269" spans="1:7" x14ac:dyDescent="0.25">
      <c r="A269" t="s">
        <v>297</v>
      </c>
      <c r="B269" t="s">
        <v>51</v>
      </c>
      <c r="C269" t="s">
        <v>312</v>
      </c>
      <c r="D269">
        <v>539</v>
      </c>
      <c r="E269">
        <v>515</v>
      </c>
      <c r="F269">
        <f>VLOOKUP($B269,'2025-Final'!$C$8:$R$131,8,FALSE)</f>
        <v>539</v>
      </c>
      <c r="G269">
        <f>VLOOKUP($B269,'2025-Final'!$C$8:$R$131,14,FALSE)</f>
        <v>515</v>
      </c>
    </row>
    <row r="270" spans="1:7" x14ac:dyDescent="0.25">
      <c r="A270" t="s">
        <v>297</v>
      </c>
      <c r="B270" t="s">
        <v>51</v>
      </c>
      <c r="C270" t="s">
        <v>314</v>
      </c>
      <c r="D270">
        <v>2237</v>
      </c>
      <c r="E270">
        <v>2422</v>
      </c>
      <c r="F270">
        <f>VLOOKUP($B270,'2025-Final'!$C$8:$R$131,9,FALSE)</f>
        <v>2237</v>
      </c>
      <c r="G270">
        <f>VLOOKUP($B270,'2025-Final'!$C$8:$R$131,15,FALSE)</f>
        <v>2422</v>
      </c>
    </row>
    <row r="271" spans="1:7" x14ac:dyDescent="0.25">
      <c r="A271" t="s">
        <v>297</v>
      </c>
      <c r="B271" t="s">
        <v>51</v>
      </c>
      <c r="C271" t="s">
        <v>313</v>
      </c>
      <c r="D271">
        <v>399</v>
      </c>
      <c r="E271">
        <v>412</v>
      </c>
      <c r="F271">
        <f>VLOOKUP($B271,'2025-Final'!$C$8:$R$131,10,FALSE)</f>
        <v>399</v>
      </c>
      <c r="G271">
        <f>VLOOKUP($B271,'2025-Final'!$C$8:$R$131,16,FALSE)</f>
        <v>412</v>
      </c>
    </row>
    <row r="272" spans="1:7" x14ac:dyDescent="0.25">
      <c r="A272" t="s">
        <v>301</v>
      </c>
      <c r="B272" t="s">
        <v>52</v>
      </c>
      <c r="C272" t="s">
        <v>318</v>
      </c>
      <c r="D272">
        <v>3420</v>
      </c>
      <c r="E272">
        <v>3339</v>
      </c>
      <c r="F272">
        <f>VLOOKUP($B272,'2025-Final'!$C$8:$R$131,6,FALSE)</f>
        <v>3420</v>
      </c>
      <c r="G272">
        <f>VLOOKUP($B272,'2025-Final'!$C$8:$R$131,12,FALSE)</f>
        <v>3339</v>
      </c>
    </row>
    <row r="273" spans="1:7" x14ac:dyDescent="0.25">
      <c r="A273" t="s">
        <v>301</v>
      </c>
      <c r="B273" t="s">
        <v>52</v>
      </c>
      <c r="C273" t="s">
        <v>316</v>
      </c>
      <c r="D273">
        <v>3178</v>
      </c>
      <c r="E273">
        <v>3114</v>
      </c>
      <c r="F273">
        <f>VLOOKUP($B273,'2025-Final'!$C$8:$R$131,7,FALSE)</f>
        <v>3178</v>
      </c>
      <c r="G273">
        <f>VLOOKUP($B273,'2025-Final'!$C$8:$R$131,13,FALSE)</f>
        <v>3114</v>
      </c>
    </row>
    <row r="274" spans="1:7" x14ac:dyDescent="0.25">
      <c r="A274" t="s">
        <v>301</v>
      </c>
      <c r="B274" t="s">
        <v>52</v>
      </c>
      <c r="C274" t="s">
        <v>312</v>
      </c>
      <c r="D274">
        <v>3022</v>
      </c>
      <c r="E274">
        <v>2985</v>
      </c>
      <c r="F274">
        <f>VLOOKUP($B274,'2025-Final'!$C$8:$R$131,8,FALSE)</f>
        <v>3022</v>
      </c>
      <c r="G274">
        <f>VLOOKUP($B274,'2025-Final'!$C$8:$R$131,14,FALSE)</f>
        <v>2985</v>
      </c>
    </row>
    <row r="275" spans="1:7" x14ac:dyDescent="0.25">
      <c r="A275" t="s">
        <v>301</v>
      </c>
      <c r="B275" t="s">
        <v>52</v>
      </c>
      <c r="C275" t="s">
        <v>314</v>
      </c>
      <c r="D275">
        <v>12528</v>
      </c>
      <c r="E275">
        <v>14020</v>
      </c>
      <c r="F275">
        <f>VLOOKUP($B275,'2025-Final'!$C$8:$R$131,9,FALSE)</f>
        <v>12528</v>
      </c>
      <c r="G275">
        <f>VLOOKUP($B275,'2025-Final'!$C$8:$R$131,15,FALSE)</f>
        <v>14020</v>
      </c>
    </row>
    <row r="276" spans="1:7" x14ac:dyDescent="0.25">
      <c r="A276" t="s">
        <v>301</v>
      </c>
      <c r="B276" t="s">
        <v>52</v>
      </c>
      <c r="C276" t="s">
        <v>313</v>
      </c>
      <c r="D276">
        <v>2235</v>
      </c>
      <c r="E276">
        <v>2384</v>
      </c>
      <c r="F276">
        <f>VLOOKUP($B276,'2025-Final'!$C$8:$R$131,10,FALSE)</f>
        <v>2235</v>
      </c>
      <c r="G276">
        <f>VLOOKUP($B276,'2025-Final'!$C$8:$R$131,16,FALSE)</f>
        <v>2384</v>
      </c>
    </row>
    <row r="277" spans="1:7" x14ac:dyDescent="0.25">
      <c r="A277" t="s">
        <v>300</v>
      </c>
      <c r="B277" t="s">
        <v>53</v>
      </c>
      <c r="C277" t="s">
        <v>318</v>
      </c>
      <c r="D277">
        <v>382</v>
      </c>
      <c r="E277">
        <v>363</v>
      </c>
      <c r="F277">
        <f>VLOOKUP($B277,'2025-Final'!$C$8:$R$131,6,FALSE)</f>
        <v>382</v>
      </c>
      <c r="G277">
        <f>VLOOKUP($B277,'2025-Final'!$C$8:$R$131,12,FALSE)</f>
        <v>363</v>
      </c>
    </row>
    <row r="278" spans="1:7" x14ac:dyDescent="0.25">
      <c r="A278" t="s">
        <v>300</v>
      </c>
      <c r="B278" t="s">
        <v>53</v>
      </c>
      <c r="C278" t="s">
        <v>316</v>
      </c>
      <c r="D278">
        <v>355</v>
      </c>
      <c r="E278">
        <v>338</v>
      </c>
      <c r="F278">
        <f>VLOOKUP($B278,'2025-Final'!$C$8:$R$131,7,FALSE)</f>
        <v>355</v>
      </c>
      <c r="G278">
        <f>VLOOKUP($B278,'2025-Final'!$C$8:$R$131,13,FALSE)</f>
        <v>338</v>
      </c>
    </row>
    <row r="279" spans="1:7" x14ac:dyDescent="0.25">
      <c r="A279" t="s">
        <v>300</v>
      </c>
      <c r="B279" t="s">
        <v>53</v>
      </c>
      <c r="C279" t="s">
        <v>312</v>
      </c>
      <c r="D279">
        <v>338</v>
      </c>
      <c r="E279">
        <v>324</v>
      </c>
      <c r="F279">
        <f>VLOOKUP($B279,'2025-Final'!$C$8:$R$131,8,FALSE)</f>
        <v>338</v>
      </c>
      <c r="G279">
        <f>VLOOKUP($B279,'2025-Final'!$C$8:$R$131,14,FALSE)</f>
        <v>324</v>
      </c>
    </row>
    <row r="280" spans="1:7" x14ac:dyDescent="0.25">
      <c r="A280" t="s">
        <v>300</v>
      </c>
      <c r="B280" t="s">
        <v>53</v>
      </c>
      <c r="C280" t="s">
        <v>314</v>
      </c>
      <c r="D280">
        <v>1402</v>
      </c>
      <c r="E280">
        <v>1525</v>
      </c>
      <c r="F280">
        <f>VLOOKUP($B280,'2025-Final'!$C$8:$R$131,9,FALSE)</f>
        <v>1402</v>
      </c>
      <c r="G280">
        <f>VLOOKUP($B280,'2025-Final'!$C$8:$R$131,15,FALSE)</f>
        <v>1525</v>
      </c>
    </row>
    <row r="281" spans="1:7" x14ac:dyDescent="0.25">
      <c r="A281" t="s">
        <v>300</v>
      </c>
      <c r="B281" t="s">
        <v>53</v>
      </c>
      <c r="C281" t="s">
        <v>313</v>
      </c>
      <c r="D281">
        <v>250</v>
      </c>
      <c r="E281">
        <v>259</v>
      </c>
      <c r="F281">
        <f>VLOOKUP($B281,'2025-Final'!$C$8:$R$131,10,FALSE)</f>
        <v>250</v>
      </c>
      <c r="G281">
        <f>VLOOKUP($B281,'2025-Final'!$C$8:$R$131,16,FALSE)</f>
        <v>259</v>
      </c>
    </row>
    <row r="282" spans="1:7" x14ac:dyDescent="0.25">
      <c r="A282" t="s">
        <v>301</v>
      </c>
      <c r="B282" t="s">
        <v>54</v>
      </c>
      <c r="C282" t="s">
        <v>318</v>
      </c>
      <c r="D282">
        <v>6324</v>
      </c>
      <c r="E282">
        <v>6236</v>
      </c>
      <c r="F282">
        <f>VLOOKUP($B282,'2025-Final'!$C$8:$R$131,6,FALSE)</f>
        <v>6324</v>
      </c>
      <c r="G282">
        <f>VLOOKUP($B282,'2025-Final'!$C$8:$R$131,12,FALSE)</f>
        <v>6236</v>
      </c>
    </row>
    <row r="283" spans="1:7" x14ac:dyDescent="0.25">
      <c r="A283" t="s">
        <v>301</v>
      </c>
      <c r="B283" t="s">
        <v>54</v>
      </c>
      <c r="C283" t="s">
        <v>316</v>
      </c>
      <c r="D283">
        <v>5876</v>
      </c>
      <c r="E283">
        <v>5817</v>
      </c>
      <c r="F283">
        <f>VLOOKUP($B283,'2025-Final'!$C$8:$R$131,7,FALSE)</f>
        <v>5876</v>
      </c>
      <c r="G283">
        <f>VLOOKUP($B283,'2025-Final'!$C$8:$R$131,13,FALSE)</f>
        <v>5817</v>
      </c>
    </row>
    <row r="284" spans="1:7" x14ac:dyDescent="0.25">
      <c r="A284" t="s">
        <v>301</v>
      </c>
      <c r="B284" t="s">
        <v>54</v>
      </c>
      <c r="C284" t="s">
        <v>312</v>
      </c>
      <c r="D284">
        <v>5588</v>
      </c>
      <c r="E284">
        <v>5575</v>
      </c>
      <c r="F284">
        <f>VLOOKUP($B284,'2025-Final'!$C$8:$R$131,8,FALSE)</f>
        <v>5588</v>
      </c>
      <c r="G284">
        <f>VLOOKUP($B284,'2025-Final'!$C$8:$R$131,14,FALSE)</f>
        <v>5575</v>
      </c>
    </row>
    <row r="285" spans="1:7" x14ac:dyDescent="0.25">
      <c r="A285" t="s">
        <v>301</v>
      </c>
      <c r="B285" t="s">
        <v>54</v>
      </c>
      <c r="C285" t="s">
        <v>314</v>
      </c>
      <c r="D285">
        <v>23165</v>
      </c>
      <c r="E285">
        <v>26187</v>
      </c>
      <c r="F285">
        <f>VLOOKUP($B285,'2025-Final'!$C$8:$R$131,9,FALSE)</f>
        <v>23165</v>
      </c>
      <c r="G285">
        <f>VLOOKUP($B285,'2025-Final'!$C$8:$R$131,15,FALSE)</f>
        <v>26187</v>
      </c>
    </row>
    <row r="286" spans="1:7" x14ac:dyDescent="0.25">
      <c r="A286" t="s">
        <v>301</v>
      </c>
      <c r="B286" t="s">
        <v>54</v>
      </c>
      <c r="C286" t="s">
        <v>313</v>
      </c>
      <c r="D286">
        <v>4133</v>
      </c>
      <c r="E286">
        <v>4453</v>
      </c>
      <c r="F286">
        <f>VLOOKUP($B286,'2025-Final'!$C$8:$R$131,10,FALSE)</f>
        <v>4133</v>
      </c>
      <c r="G286">
        <f>VLOOKUP($B286,'2025-Final'!$C$8:$R$131,16,FALSE)</f>
        <v>4453</v>
      </c>
    </row>
    <row r="287" spans="1:7" x14ac:dyDescent="0.25">
      <c r="A287" t="s">
        <v>294</v>
      </c>
      <c r="B287" t="s">
        <v>55</v>
      </c>
      <c r="C287" t="s">
        <v>318</v>
      </c>
      <c r="D287">
        <v>2475</v>
      </c>
      <c r="E287">
        <v>2324</v>
      </c>
      <c r="F287">
        <f>VLOOKUP($B287,'2025-Final'!$C$8:$R$131,6,FALSE)</f>
        <v>2475</v>
      </c>
      <c r="G287">
        <f>VLOOKUP($B287,'2025-Final'!$C$8:$R$131,12,FALSE)</f>
        <v>2324</v>
      </c>
    </row>
    <row r="288" spans="1:7" x14ac:dyDescent="0.25">
      <c r="A288" t="s">
        <v>294</v>
      </c>
      <c r="B288" t="s">
        <v>55</v>
      </c>
      <c r="C288" t="s">
        <v>316</v>
      </c>
      <c r="D288">
        <v>2300</v>
      </c>
      <c r="E288">
        <v>2168</v>
      </c>
      <c r="F288">
        <f>VLOOKUP($B288,'2025-Final'!$C$8:$R$131,7,FALSE)</f>
        <v>2300</v>
      </c>
      <c r="G288">
        <f>VLOOKUP($B288,'2025-Final'!$C$8:$R$131,13,FALSE)</f>
        <v>2168</v>
      </c>
    </row>
    <row r="289" spans="1:7" x14ac:dyDescent="0.25">
      <c r="A289" t="s">
        <v>294</v>
      </c>
      <c r="B289" t="s">
        <v>55</v>
      </c>
      <c r="C289" t="s">
        <v>312</v>
      </c>
      <c r="D289">
        <v>2187</v>
      </c>
      <c r="E289">
        <v>2078</v>
      </c>
      <c r="F289">
        <f>VLOOKUP($B289,'2025-Final'!$C$8:$R$131,8,FALSE)</f>
        <v>2187</v>
      </c>
      <c r="G289">
        <f>VLOOKUP($B289,'2025-Final'!$C$8:$R$131,14,FALSE)</f>
        <v>2078</v>
      </c>
    </row>
    <row r="290" spans="1:7" x14ac:dyDescent="0.25">
      <c r="A290" t="s">
        <v>294</v>
      </c>
      <c r="B290" t="s">
        <v>55</v>
      </c>
      <c r="C290" t="s">
        <v>314</v>
      </c>
      <c r="D290">
        <v>9067</v>
      </c>
      <c r="E290">
        <v>9760</v>
      </c>
      <c r="F290">
        <f>VLOOKUP($B290,'2025-Final'!$C$8:$R$131,9,FALSE)</f>
        <v>9067</v>
      </c>
      <c r="G290">
        <f>VLOOKUP($B290,'2025-Final'!$C$8:$R$131,15,FALSE)</f>
        <v>9760</v>
      </c>
    </row>
    <row r="291" spans="1:7" x14ac:dyDescent="0.25">
      <c r="A291" t="s">
        <v>294</v>
      </c>
      <c r="B291" t="s">
        <v>55</v>
      </c>
      <c r="C291" t="s">
        <v>313</v>
      </c>
      <c r="D291">
        <v>1617</v>
      </c>
      <c r="E291">
        <v>1659</v>
      </c>
      <c r="F291">
        <f>VLOOKUP($B291,'2025-Final'!$C$8:$R$131,10,FALSE)</f>
        <v>1617</v>
      </c>
      <c r="G291">
        <f>VLOOKUP($B291,'2025-Final'!$C$8:$R$131,16,FALSE)</f>
        <v>1659</v>
      </c>
    </row>
    <row r="292" spans="1:7" x14ac:dyDescent="0.25">
      <c r="A292" t="s">
        <v>301</v>
      </c>
      <c r="B292" t="s">
        <v>56</v>
      </c>
      <c r="C292" t="s">
        <v>318</v>
      </c>
      <c r="D292">
        <v>11071</v>
      </c>
      <c r="E292">
        <v>10646</v>
      </c>
      <c r="F292">
        <f>VLOOKUP($B292,'2025-Final'!$C$8:$R$131,6,FALSE)</f>
        <v>11071</v>
      </c>
      <c r="G292">
        <f>VLOOKUP($B292,'2025-Final'!$C$8:$R$131,12,FALSE)</f>
        <v>10646</v>
      </c>
    </row>
    <row r="293" spans="1:7" x14ac:dyDescent="0.25">
      <c r="A293" t="s">
        <v>301</v>
      </c>
      <c r="B293" t="s">
        <v>56</v>
      </c>
      <c r="C293" t="s">
        <v>316</v>
      </c>
      <c r="D293">
        <v>10287</v>
      </c>
      <c r="E293">
        <v>9931</v>
      </c>
      <c r="F293">
        <f>VLOOKUP($B293,'2025-Final'!$C$8:$R$131,7,FALSE)</f>
        <v>10287</v>
      </c>
      <c r="G293">
        <f>VLOOKUP($B293,'2025-Final'!$C$8:$R$131,13,FALSE)</f>
        <v>9931</v>
      </c>
    </row>
    <row r="294" spans="1:7" x14ac:dyDescent="0.25">
      <c r="A294" t="s">
        <v>301</v>
      </c>
      <c r="B294" t="s">
        <v>56</v>
      </c>
      <c r="C294" t="s">
        <v>312</v>
      </c>
      <c r="D294">
        <v>9783</v>
      </c>
      <c r="E294">
        <v>9517</v>
      </c>
      <c r="F294">
        <f>VLOOKUP($B294,'2025-Final'!$C$8:$R$131,8,FALSE)</f>
        <v>9783</v>
      </c>
      <c r="G294">
        <f>VLOOKUP($B294,'2025-Final'!$C$8:$R$131,14,FALSE)</f>
        <v>9517</v>
      </c>
    </row>
    <row r="295" spans="1:7" x14ac:dyDescent="0.25">
      <c r="A295" t="s">
        <v>301</v>
      </c>
      <c r="B295" t="s">
        <v>56</v>
      </c>
      <c r="C295" t="s">
        <v>314</v>
      </c>
      <c r="D295">
        <v>40553</v>
      </c>
      <c r="E295">
        <v>44702</v>
      </c>
      <c r="F295">
        <f>VLOOKUP($B295,'2025-Final'!$C$8:$R$131,9,FALSE)</f>
        <v>40553</v>
      </c>
      <c r="G295">
        <f>VLOOKUP($B295,'2025-Final'!$C$8:$R$131,15,FALSE)</f>
        <v>44702</v>
      </c>
    </row>
    <row r="296" spans="1:7" x14ac:dyDescent="0.25">
      <c r="A296" t="s">
        <v>301</v>
      </c>
      <c r="B296" t="s">
        <v>56</v>
      </c>
      <c r="C296" t="s">
        <v>313</v>
      </c>
      <c r="D296">
        <v>7235</v>
      </c>
      <c r="E296">
        <v>7602</v>
      </c>
      <c r="F296">
        <f>VLOOKUP($B296,'2025-Final'!$C$8:$R$131,10,FALSE)</f>
        <v>7235</v>
      </c>
      <c r="G296">
        <f>VLOOKUP($B296,'2025-Final'!$C$8:$R$131,16,FALSE)</f>
        <v>7602</v>
      </c>
    </row>
    <row r="297" spans="1:7" x14ac:dyDescent="0.25">
      <c r="A297" t="s">
        <v>294</v>
      </c>
      <c r="B297" t="s">
        <v>57</v>
      </c>
      <c r="C297" t="s">
        <v>318</v>
      </c>
      <c r="D297">
        <v>2127</v>
      </c>
      <c r="E297">
        <v>2014</v>
      </c>
      <c r="F297">
        <f>VLOOKUP($B297,'2025-Final'!$C$8:$R$131,6,FALSE)</f>
        <v>2127</v>
      </c>
      <c r="G297">
        <f>VLOOKUP($B297,'2025-Final'!$C$8:$R$131,12,FALSE)</f>
        <v>2014</v>
      </c>
    </row>
    <row r="298" spans="1:7" x14ac:dyDescent="0.25">
      <c r="A298" t="s">
        <v>294</v>
      </c>
      <c r="B298" t="s">
        <v>57</v>
      </c>
      <c r="C298" t="s">
        <v>316</v>
      </c>
      <c r="D298">
        <v>1976</v>
      </c>
      <c r="E298">
        <v>1879</v>
      </c>
      <c r="F298">
        <f>VLOOKUP($B298,'2025-Final'!$C$8:$R$131,7,FALSE)</f>
        <v>1976</v>
      </c>
      <c r="G298">
        <f>VLOOKUP($B298,'2025-Final'!$C$8:$R$131,13,FALSE)</f>
        <v>1879</v>
      </c>
    </row>
    <row r="299" spans="1:7" x14ac:dyDescent="0.25">
      <c r="A299" t="s">
        <v>294</v>
      </c>
      <c r="B299" t="s">
        <v>57</v>
      </c>
      <c r="C299" t="s">
        <v>312</v>
      </c>
      <c r="D299">
        <v>1879</v>
      </c>
      <c r="E299">
        <v>1800</v>
      </c>
      <c r="F299">
        <f>VLOOKUP($B299,'2025-Final'!$C$8:$R$131,8,FALSE)</f>
        <v>1879</v>
      </c>
      <c r="G299">
        <f>VLOOKUP($B299,'2025-Final'!$C$8:$R$131,14,FALSE)</f>
        <v>1800</v>
      </c>
    </row>
    <row r="300" spans="1:7" x14ac:dyDescent="0.25">
      <c r="A300" t="s">
        <v>294</v>
      </c>
      <c r="B300" t="s">
        <v>57</v>
      </c>
      <c r="C300" t="s">
        <v>314</v>
      </c>
      <c r="D300">
        <v>7792</v>
      </c>
      <c r="E300">
        <v>8458</v>
      </c>
      <c r="F300">
        <f>VLOOKUP($B300,'2025-Final'!$C$8:$R$131,9,FALSE)</f>
        <v>7792</v>
      </c>
      <c r="G300">
        <f>VLOOKUP($B300,'2025-Final'!$C$8:$R$131,15,FALSE)</f>
        <v>8458</v>
      </c>
    </row>
    <row r="301" spans="1:7" x14ac:dyDescent="0.25">
      <c r="A301" t="s">
        <v>294</v>
      </c>
      <c r="B301" t="s">
        <v>57</v>
      </c>
      <c r="C301" t="s">
        <v>313</v>
      </c>
      <c r="D301">
        <v>1390</v>
      </c>
      <c r="E301">
        <v>1438</v>
      </c>
      <c r="F301">
        <f>VLOOKUP($B301,'2025-Final'!$C$8:$R$131,10,FALSE)</f>
        <v>1390</v>
      </c>
      <c r="G301">
        <f>VLOOKUP($B301,'2025-Final'!$C$8:$R$131,16,FALSE)</f>
        <v>1438</v>
      </c>
    </row>
    <row r="302" spans="1:7" x14ac:dyDescent="0.25">
      <c r="A302" t="s">
        <v>293</v>
      </c>
      <c r="B302" t="s">
        <v>58</v>
      </c>
      <c r="C302" t="s">
        <v>318</v>
      </c>
      <c r="D302">
        <v>3187</v>
      </c>
      <c r="E302">
        <v>3035</v>
      </c>
      <c r="F302">
        <f>VLOOKUP($B302,'2025-Final'!$C$8:$R$131,6,FALSE)</f>
        <v>3187</v>
      </c>
      <c r="G302">
        <f>VLOOKUP($B302,'2025-Final'!$C$8:$R$131,12,FALSE)</f>
        <v>3035</v>
      </c>
    </row>
    <row r="303" spans="1:7" x14ac:dyDescent="0.25">
      <c r="A303" t="s">
        <v>293</v>
      </c>
      <c r="B303" t="s">
        <v>58</v>
      </c>
      <c r="C303" t="s">
        <v>316</v>
      </c>
      <c r="D303">
        <v>2962</v>
      </c>
      <c r="E303">
        <v>2832</v>
      </c>
      <c r="F303">
        <f>VLOOKUP($B303,'2025-Final'!$C$8:$R$131,7,FALSE)</f>
        <v>2962</v>
      </c>
      <c r="G303">
        <f>VLOOKUP($B303,'2025-Final'!$C$8:$R$131,13,FALSE)</f>
        <v>2832</v>
      </c>
    </row>
    <row r="304" spans="1:7" x14ac:dyDescent="0.25">
      <c r="A304" t="s">
        <v>293</v>
      </c>
      <c r="B304" t="s">
        <v>58</v>
      </c>
      <c r="C304" t="s">
        <v>312</v>
      </c>
      <c r="D304">
        <v>2816</v>
      </c>
      <c r="E304">
        <v>2714</v>
      </c>
      <c r="F304">
        <f>VLOOKUP($B304,'2025-Final'!$C$8:$R$131,8,FALSE)</f>
        <v>2816</v>
      </c>
      <c r="G304">
        <f>VLOOKUP($B304,'2025-Final'!$C$8:$R$131,14,FALSE)</f>
        <v>2714</v>
      </c>
    </row>
    <row r="305" spans="1:7" x14ac:dyDescent="0.25">
      <c r="A305" t="s">
        <v>293</v>
      </c>
      <c r="B305" t="s">
        <v>58</v>
      </c>
      <c r="C305" t="s">
        <v>314</v>
      </c>
      <c r="D305">
        <v>11676</v>
      </c>
      <c r="E305">
        <v>12747</v>
      </c>
      <c r="F305">
        <f>VLOOKUP($B305,'2025-Final'!$C$8:$R$131,9,FALSE)</f>
        <v>11676</v>
      </c>
      <c r="G305">
        <f>VLOOKUP($B305,'2025-Final'!$C$8:$R$131,15,FALSE)</f>
        <v>12747</v>
      </c>
    </row>
    <row r="306" spans="1:7" x14ac:dyDescent="0.25">
      <c r="A306" t="s">
        <v>293</v>
      </c>
      <c r="B306" t="s">
        <v>58</v>
      </c>
      <c r="C306" t="s">
        <v>313</v>
      </c>
      <c r="D306">
        <v>2083</v>
      </c>
      <c r="E306">
        <v>2168</v>
      </c>
      <c r="F306">
        <f>VLOOKUP($B306,'2025-Final'!$C$8:$R$131,10,FALSE)</f>
        <v>2083</v>
      </c>
      <c r="G306">
        <f>VLOOKUP($B306,'2025-Final'!$C$8:$R$131,16,FALSE)</f>
        <v>2168</v>
      </c>
    </row>
    <row r="307" spans="1:7" x14ac:dyDescent="0.25">
      <c r="A307" t="s">
        <v>301</v>
      </c>
      <c r="B307" t="s">
        <v>59</v>
      </c>
      <c r="C307" t="s">
        <v>318</v>
      </c>
      <c r="D307">
        <v>1190</v>
      </c>
      <c r="E307">
        <v>1056</v>
      </c>
      <c r="F307">
        <f>VLOOKUP($B307,'2025-Final'!$C$8:$R$131,6,FALSE)</f>
        <v>1190</v>
      </c>
      <c r="G307">
        <f>VLOOKUP($B307,'2025-Final'!$C$8:$R$131,12,FALSE)</f>
        <v>1056</v>
      </c>
    </row>
    <row r="308" spans="1:7" x14ac:dyDescent="0.25">
      <c r="A308" t="s">
        <v>301</v>
      </c>
      <c r="B308" t="s">
        <v>59</v>
      </c>
      <c r="C308" t="s">
        <v>316</v>
      </c>
      <c r="D308">
        <v>1106</v>
      </c>
      <c r="E308">
        <v>986</v>
      </c>
      <c r="F308">
        <f>VLOOKUP($B308,'2025-Final'!$C$8:$R$131,7,FALSE)</f>
        <v>1106</v>
      </c>
      <c r="G308">
        <f>VLOOKUP($B308,'2025-Final'!$C$8:$R$131,13,FALSE)</f>
        <v>986</v>
      </c>
    </row>
    <row r="309" spans="1:7" x14ac:dyDescent="0.25">
      <c r="A309" t="s">
        <v>301</v>
      </c>
      <c r="B309" t="s">
        <v>59</v>
      </c>
      <c r="C309" t="s">
        <v>312</v>
      </c>
      <c r="D309">
        <v>1051</v>
      </c>
      <c r="E309">
        <v>944</v>
      </c>
      <c r="F309">
        <f>VLOOKUP($B309,'2025-Final'!$C$8:$R$131,8,FALSE)</f>
        <v>1051</v>
      </c>
      <c r="G309">
        <f>VLOOKUP($B309,'2025-Final'!$C$8:$R$131,14,FALSE)</f>
        <v>944</v>
      </c>
    </row>
    <row r="310" spans="1:7" x14ac:dyDescent="0.25">
      <c r="A310" t="s">
        <v>301</v>
      </c>
      <c r="B310" t="s">
        <v>59</v>
      </c>
      <c r="C310" t="s">
        <v>314</v>
      </c>
      <c r="D310">
        <v>4360</v>
      </c>
      <c r="E310">
        <v>4438</v>
      </c>
      <c r="F310">
        <f>VLOOKUP($B310,'2025-Final'!$C$8:$R$131,9,FALSE)</f>
        <v>4360</v>
      </c>
      <c r="G310">
        <f>VLOOKUP($B310,'2025-Final'!$C$8:$R$131,15,FALSE)</f>
        <v>4438</v>
      </c>
    </row>
    <row r="311" spans="1:7" x14ac:dyDescent="0.25">
      <c r="A311" t="s">
        <v>301</v>
      </c>
      <c r="B311" t="s">
        <v>59</v>
      </c>
      <c r="C311" t="s">
        <v>313</v>
      </c>
      <c r="D311">
        <v>778</v>
      </c>
      <c r="E311">
        <v>754</v>
      </c>
      <c r="F311">
        <f>VLOOKUP($B311,'2025-Final'!$C$8:$R$131,10,FALSE)</f>
        <v>778</v>
      </c>
      <c r="G311">
        <f>VLOOKUP($B311,'2025-Final'!$C$8:$R$131,16,FALSE)</f>
        <v>754</v>
      </c>
    </row>
    <row r="312" spans="1:7" x14ac:dyDescent="0.25">
      <c r="A312" t="s">
        <v>300</v>
      </c>
      <c r="B312" t="s">
        <v>60</v>
      </c>
      <c r="C312" t="s">
        <v>318</v>
      </c>
      <c r="D312">
        <v>1045</v>
      </c>
      <c r="E312">
        <v>938</v>
      </c>
      <c r="F312">
        <f>VLOOKUP($B312,'2025-Final'!$C$8:$R$131,6,FALSE)</f>
        <v>1045</v>
      </c>
      <c r="G312">
        <f>VLOOKUP($B312,'2025-Final'!$C$8:$R$131,12,FALSE)</f>
        <v>938</v>
      </c>
    </row>
    <row r="313" spans="1:7" x14ac:dyDescent="0.25">
      <c r="A313" t="s">
        <v>300</v>
      </c>
      <c r="B313" t="s">
        <v>60</v>
      </c>
      <c r="C313" t="s">
        <v>316</v>
      </c>
      <c r="D313">
        <v>971</v>
      </c>
      <c r="E313">
        <v>875</v>
      </c>
      <c r="F313">
        <f>VLOOKUP($B313,'2025-Final'!$C$8:$R$131,7,FALSE)</f>
        <v>971</v>
      </c>
      <c r="G313">
        <f>VLOOKUP($B313,'2025-Final'!$C$8:$R$131,13,FALSE)</f>
        <v>875</v>
      </c>
    </row>
    <row r="314" spans="1:7" x14ac:dyDescent="0.25">
      <c r="A314" t="s">
        <v>300</v>
      </c>
      <c r="B314" t="s">
        <v>60</v>
      </c>
      <c r="C314" t="s">
        <v>312</v>
      </c>
      <c r="D314">
        <v>923</v>
      </c>
      <c r="E314">
        <v>838</v>
      </c>
      <c r="F314">
        <f>VLOOKUP($B314,'2025-Final'!$C$8:$R$131,8,FALSE)</f>
        <v>923</v>
      </c>
      <c r="G314">
        <f>VLOOKUP($B314,'2025-Final'!$C$8:$R$131,14,FALSE)</f>
        <v>838</v>
      </c>
    </row>
    <row r="315" spans="1:7" x14ac:dyDescent="0.25">
      <c r="A315" t="s">
        <v>300</v>
      </c>
      <c r="B315" t="s">
        <v>60</v>
      </c>
      <c r="C315" t="s">
        <v>314</v>
      </c>
      <c r="D315">
        <v>3828</v>
      </c>
      <c r="E315">
        <v>3939</v>
      </c>
      <c r="F315">
        <f>VLOOKUP($B315,'2025-Final'!$C$8:$R$131,9,FALSE)</f>
        <v>3828</v>
      </c>
      <c r="G315">
        <f>VLOOKUP($B315,'2025-Final'!$C$8:$R$131,15,FALSE)</f>
        <v>3939</v>
      </c>
    </row>
    <row r="316" spans="1:7" x14ac:dyDescent="0.25">
      <c r="A316" t="s">
        <v>300</v>
      </c>
      <c r="B316" t="s">
        <v>60</v>
      </c>
      <c r="C316" t="s">
        <v>313</v>
      </c>
      <c r="D316">
        <v>683</v>
      </c>
      <c r="E316">
        <v>669</v>
      </c>
      <c r="F316">
        <f>VLOOKUP($B316,'2025-Final'!$C$8:$R$131,10,FALSE)</f>
        <v>683</v>
      </c>
      <c r="G316">
        <f>VLOOKUP($B316,'2025-Final'!$C$8:$R$131,16,FALSE)</f>
        <v>669</v>
      </c>
    </row>
    <row r="317" spans="1:7" x14ac:dyDescent="0.25">
      <c r="A317" t="s">
        <v>297</v>
      </c>
      <c r="B317" t="s">
        <v>61</v>
      </c>
      <c r="C317" t="s">
        <v>318</v>
      </c>
      <c r="D317">
        <v>584</v>
      </c>
      <c r="E317">
        <v>547</v>
      </c>
      <c r="F317">
        <f>VLOOKUP($B317,'2025-Final'!$C$8:$R$131,6,FALSE)</f>
        <v>584</v>
      </c>
      <c r="G317">
        <f>VLOOKUP($B317,'2025-Final'!$C$8:$R$131,12,FALSE)</f>
        <v>547</v>
      </c>
    </row>
    <row r="318" spans="1:7" x14ac:dyDescent="0.25">
      <c r="A318" t="s">
        <v>297</v>
      </c>
      <c r="B318" t="s">
        <v>61</v>
      </c>
      <c r="C318" t="s">
        <v>316</v>
      </c>
      <c r="D318">
        <v>543</v>
      </c>
      <c r="E318">
        <v>510</v>
      </c>
      <c r="F318">
        <f>VLOOKUP($B318,'2025-Final'!$C$8:$R$131,7,FALSE)</f>
        <v>543</v>
      </c>
      <c r="G318">
        <f>VLOOKUP($B318,'2025-Final'!$C$8:$R$131,13,FALSE)</f>
        <v>510</v>
      </c>
    </row>
    <row r="319" spans="1:7" x14ac:dyDescent="0.25">
      <c r="A319" t="s">
        <v>297</v>
      </c>
      <c r="B319" t="s">
        <v>61</v>
      </c>
      <c r="C319" t="s">
        <v>312</v>
      </c>
      <c r="D319">
        <v>516</v>
      </c>
      <c r="E319">
        <v>489</v>
      </c>
      <c r="F319">
        <f>VLOOKUP($B319,'2025-Final'!$C$8:$R$131,8,FALSE)</f>
        <v>516</v>
      </c>
      <c r="G319">
        <f>VLOOKUP($B319,'2025-Final'!$C$8:$R$131,14,FALSE)</f>
        <v>489</v>
      </c>
    </row>
    <row r="320" spans="1:7" x14ac:dyDescent="0.25">
      <c r="A320" t="s">
        <v>297</v>
      </c>
      <c r="B320" t="s">
        <v>61</v>
      </c>
      <c r="C320" t="s">
        <v>314</v>
      </c>
      <c r="D320">
        <v>2142</v>
      </c>
      <c r="E320">
        <v>2299</v>
      </c>
      <c r="F320">
        <f>VLOOKUP($B320,'2025-Final'!$C$8:$R$131,9,FALSE)</f>
        <v>2142</v>
      </c>
      <c r="G320">
        <f>VLOOKUP($B320,'2025-Final'!$C$8:$R$131,15,FALSE)</f>
        <v>2299</v>
      </c>
    </row>
    <row r="321" spans="1:7" x14ac:dyDescent="0.25">
      <c r="A321" t="s">
        <v>297</v>
      </c>
      <c r="B321" t="s">
        <v>61</v>
      </c>
      <c r="C321" t="s">
        <v>313</v>
      </c>
      <c r="D321">
        <v>382</v>
      </c>
      <c r="E321">
        <v>391</v>
      </c>
      <c r="F321">
        <f>VLOOKUP($B321,'2025-Final'!$C$8:$R$131,10,FALSE)</f>
        <v>382</v>
      </c>
      <c r="G321">
        <f>VLOOKUP($B321,'2025-Final'!$C$8:$R$131,16,FALSE)</f>
        <v>391</v>
      </c>
    </row>
    <row r="322" spans="1:7" x14ac:dyDescent="0.25">
      <c r="A322" t="s">
        <v>293</v>
      </c>
      <c r="B322" t="s">
        <v>62</v>
      </c>
      <c r="C322" t="s">
        <v>318</v>
      </c>
      <c r="D322">
        <v>1990</v>
      </c>
      <c r="E322">
        <v>1840</v>
      </c>
      <c r="F322">
        <f>VLOOKUP($B322,'2025-Final'!$C$8:$R$131,6,FALSE)</f>
        <v>1990</v>
      </c>
      <c r="G322">
        <f>VLOOKUP($B322,'2025-Final'!$C$8:$R$131,12,FALSE)</f>
        <v>1840</v>
      </c>
    </row>
    <row r="323" spans="1:7" x14ac:dyDescent="0.25">
      <c r="A323" t="s">
        <v>293</v>
      </c>
      <c r="B323" t="s">
        <v>62</v>
      </c>
      <c r="C323" t="s">
        <v>316</v>
      </c>
      <c r="D323">
        <v>1849</v>
      </c>
      <c r="E323">
        <v>1716</v>
      </c>
      <c r="F323">
        <f>VLOOKUP($B323,'2025-Final'!$C$8:$R$131,7,FALSE)</f>
        <v>1849</v>
      </c>
      <c r="G323">
        <f>VLOOKUP($B323,'2025-Final'!$C$8:$R$131,13,FALSE)</f>
        <v>1716</v>
      </c>
    </row>
    <row r="324" spans="1:7" x14ac:dyDescent="0.25">
      <c r="A324" t="s">
        <v>293</v>
      </c>
      <c r="B324" t="s">
        <v>62</v>
      </c>
      <c r="C324" t="s">
        <v>312</v>
      </c>
      <c r="D324">
        <v>1758</v>
      </c>
      <c r="E324">
        <v>1645</v>
      </c>
      <c r="F324">
        <f>VLOOKUP($B324,'2025-Final'!$C$8:$R$131,8,FALSE)</f>
        <v>1758</v>
      </c>
      <c r="G324">
        <f>VLOOKUP($B324,'2025-Final'!$C$8:$R$131,14,FALSE)</f>
        <v>1645</v>
      </c>
    </row>
    <row r="325" spans="1:7" x14ac:dyDescent="0.25">
      <c r="A325" t="s">
        <v>293</v>
      </c>
      <c r="B325" t="s">
        <v>62</v>
      </c>
      <c r="C325" t="s">
        <v>314</v>
      </c>
      <c r="D325">
        <v>7289</v>
      </c>
      <c r="E325">
        <v>7727</v>
      </c>
      <c r="F325">
        <f>VLOOKUP($B325,'2025-Final'!$C$8:$R$131,9,FALSE)</f>
        <v>7289</v>
      </c>
      <c r="G325">
        <f>VLOOKUP($B325,'2025-Final'!$C$8:$R$131,15,FALSE)</f>
        <v>7727</v>
      </c>
    </row>
    <row r="326" spans="1:7" x14ac:dyDescent="0.25">
      <c r="A326" t="s">
        <v>293</v>
      </c>
      <c r="B326" t="s">
        <v>62</v>
      </c>
      <c r="C326" t="s">
        <v>313</v>
      </c>
      <c r="D326">
        <v>1300</v>
      </c>
      <c r="E326">
        <v>1314</v>
      </c>
      <c r="F326">
        <f>VLOOKUP($B326,'2025-Final'!$C$8:$R$131,10,FALSE)</f>
        <v>1300</v>
      </c>
      <c r="G326">
        <f>VLOOKUP($B326,'2025-Final'!$C$8:$R$131,16,FALSE)</f>
        <v>1314</v>
      </c>
    </row>
    <row r="327" spans="1:7" x14ac:dyDescent="0.25">
      <c r="A327" t="s">
        <v>293</v>
      </c>
      <c r="B327" t="s">
        <v>63</v>
      </c>
      <c r="C327" t="s">
        <v>318</v>
      </c>
      <c r="D327">
        <v>419</v>
      </c>
      <c r="E327">
        <v>426</v>
      </c>
      <c r="F327">
        <f>VLOOKUP($B327,'2025-Final'!$C$8:$R$131,6,FALSE)</f>
        <v>419</v>
      </c>
      <c r="G327">
        <f>VLOOKUP($B327,'2025-Final'!$C$8:$R$131,12,FALSE)</f>
        <v>426</v>
      </c>
    </row>
    <row r="328" spans="1:7" x14ac:dyDescent="0.25">
      <c r="A328" t="s">
        <v>293</v>
      </c>
      <c r="B328" t="s">
        <v>63</v>
      </c>
      <c r="C328" t="s">
        <v>316</v>
      </c>
      <c r="D328">
        <v>389</v>
      </c>
      <c r="E328">
        <v>397</v>
      </c>
      <c r="F328">
        <f>VLOOKUP($B328,'2025-Final'!$C$8:$R$131,7,FALSE)</f>
        <v>389</v>
      </c>
      <c r="G328">
        <f>VLOOKUP($B328,'2025-Final'!$C$8:$R$131,13,FALSE)</f>
        <v>397</v>
      </c>
    </row>
    <row r="329" spans="1:7" x14ac:dyDescent="0.25">
      <c r="A329" t="s">
        <v>293</v>
      </c>
      <c r="B329" t="s">
        <v>63</v>
      </c>
      <c r="C329" t="s">
        <v>312</v>
      </c>
      <c r="D329">
        <v>370</v>
      </c>
      <c r="E329">
        <v>380</v>
      </c>
      <c r="F329">
        <f>VLOOKUP($B329,'2025-Final'!$C$8:$R$131,8,FALSE)</f>
        <v>370</v>
      </c>
      <c r="G329">
        <f>VLOOKUP($B329,'2025-Final'!$C$8:$R$131,14,FALSE)</f>
        <v>380</v>
      </c>
    </row>
    <row r="330" spans="1:7" x14ac:dyDescent="0.25">
      <c r="A330" t="s">
        <v>293</v>
      </c>
      <c r="B330" t="s">
        <v>63</v>
      </c>
      <c r="C330" t="s">
        <v>314</v>
      </c>
      <c r="D330">
        <v>1537</v>
      </c>
      <c r="E330">
        <v>1789</v>
      </c>
      <c r="F330">
        <f>VLOOKUP($B330,'2025-Final'!$C$8:$R$131,9,FALSE)</f>
        <v>1537</v>
      </c>
      <c r="G330">
        <f>VLOOKUP($B330,'2025-Final'!$C$8:$R$131,15,FALSE)</f>
        <v>1789</v>
      </c>
    </row>
    <row r="331" spans="1:7" x14ac:dyDescent="0.25">
      <c r="A331" t="s">
        <v>293</v>
      </c>
      <c r="B331" t="s">
        <v>63</v>
      </c>
      <c r="C331" t="s">
        <v>313</v>
      </c>
      <c r="D331">
        <v>274</v>
      </c>
      <c r="E331">
        <v>304</v>
      </c>
      <c r="F331">
        <f>VLOOKUP($B331,'2025-Final'!$C$8:$R$131,10,FALSE)</f>
        <v>274</v>
      </c>
      <c r="G331">
        <f>VLOOKUP($B331,'2025-Final'!$C$8:$R$131,16,FALSE)</f>
        <v>304</v>
      </c>
    </row>
    <row r="332" spans="1:7" x14ac:dyDescent="0.25">
      <c r="A332" t="s">
        <v>292</v>
      </c>
      <c r="B332" t="s">
        <v>283</v>
      </c>
      <c r="C332" t="s">
        <v>318</v>
      </c>
      <c r="D332">
        <v>1701</v>
      </c>
      <c r="E332">
        <v>1640</v>
      </c>
      <c r="F332">
        <f>VLOOKUP($B332,'2025-Final'!$C$8:$R$131,6,FALSE)</f>
        <v>1701</v>
      </c>
      <c r="G332">
        <f>VLOOKUP($B332,'2025-Final'!$C$8:$R$131,12,FALSE)</f>
        <v>1640</v>
      </c>
    </row>
    <row r="333" spans="1:7" x14ac:dyDescent="0.25">
      <c r="A333" t="s">
        <v>292</v>
      </c>
      <c r="B333" t="s">
        <v>283</v>
      </c>
      <c r="C333" t="s">
        <v>316</v>
      </c>
      <c r="D333">
        <v>1581</v>
      </c>
      <c r="E333">
        <v>1530</v>
      </c>
      <c r="F333">
        <f>VLOOKUP($B333,'2025-Final'!$C$8:$R$131,7,FALSE)</f>
        <v>1581</v>
      </c>
      <c r="G333">
        <f>VLOOKUP($B333,'2025-Final'!$C$8:$R$131,13,FALSE)</f>
        <v>1530</v>
      </c>
    </row>
    <row r="334" spans="1:7" x14ac:dyDescent="0.25">
      <c r="A334" t="s">
        <v>292</v>
      </c>
      <c r="B334" t="s">
        <v>283</v>
      </c>
      <c r="C334" t="s">
        <v>312</v>
      </c>
      <c r="D334">
        <v>1503</v>
      </c>
      <c r="E334">
        <v>1466</v>
      </c>
      <c r="F334">
        <f>VLOOKUP($B334,'2025-Final'!$C$8:$R$131,8,FALSE)</f>
        <v>1503</v>
      </c>
      <c r="G334">
        <f>VLOOKUP($B334,'2025-Final'!$C$8:$R$131,14,FALSE)</f>
        <v>1466</v>
      </c>
    </row>
    <row r="335" spans="1:7" x14ac:dyDescent="0.25">
      <c r="A335" t="s">
        <v>292</v>
      </c>
      <c r="B335" t="s">
        <v>283</v>
      </c>
      <c r="C335" t="s">
        <v>314</v>
      </c>
      <c r="D335">
        <v>6233</v>
      </c>
      <c r="E335">
        <v>6888</v>
      </c>
      <c r="F335">
        <f>VLOOKUP($B335,'2025-Final'!$C$8:$R$131,9,FALSE)</f>
        <v>6233</v>
      </c>
      <c r="G335">
        <f>VLOOKUP($B335,'2025-Final'!$C$8:$R$131,15,FALSE)</f>
        <v>6888</v>
      </c>
    </row>
    <row r="336" spans="1:7" x14ac:dyDescent="0.25">
      <c r="A336" t="s">
        <v>292</v>
      </c>
      <c r="B336" t="s">
        <v>283</v>
      </c>
      <c r="C336" t="s">
        <v>313</v>
      </c>
      <c r="D336">
        <v>1112</v>
      </c>
      <c r="E336">
        <v>1171</v>
      </c>
      <c r="F336">
        <f>VLOOKUP($B336,'2025-Final'!$C$8:$R$131,10,FALSE)</f>
        <v>1112</v>
      </c>
      <c r="G336">
        <f>VLOOKUP($B336,'2025-Final'!$C$8:$R$131,16,FALSE)</f>
        <v>1171</v>
      </c>
    </row>
    <row r="337" spans="1:7" x14ac:dyDescent="0.25">
      <c r="A337" t="s">
        <v>294</v>
      </c>
      <c r="B337" t="s">
        <v>64</v>
      </c>
      <c r="C337" t="s">
        <v>318</v>
      </c>
      <c r="D337">
        <v>1103</v>
      </c>
      <c r="E337">
        <v>1035</v>
      </c>
      <c r="F337">
        <f>VLOOKUP($B337,'2025-Final'!$C$8:$R$131,6,FALSE)</f>
        <v>1103</v>
      </c>
      <c r="G337">
        <f>VLOOKUP($B337,'2025-Final'!$C$8:$R$131,12,FALSE)</f>
        <v>1035</v>
      </c>
    </row>
    <row r="338" spans="1:7" x14ac:dyDescent="0.25">
      <c r="A338" t="s">
        <v>294</v>
      </c>
      <c r="B338" t="s">
        <v>64</v>
      </c>
      <c r="C338" t="s">
        <v>316</v>
      </c>
      <c r="D338">
        <v>1025</v>
      </c>
      <c r="E338">
        <v>966</v>
      </c>
      <c r="F338">
        <f>VLOOKUP($B338,'2025-Final'!$C$8:$R$131,7,FALSE)</f>
        <v>1025</v>
      </c>
      <c r="G338">
        <f>VLOOKUP($B338,'2025-Final'!$C$8:$R$131,13,FALSE)</f>
        <v>966</v>
      </c>
    </row>
    <row r="339" spans="1:7" x14ac:dyDescent="0.25">
      <c r="A339" t="s">
        <v>294</v>
      </c>
      <c r="B339" t="s">
        <v>64</v>
      </c>
      <c r="C339" t="s">
        <v>312</v>
      </c>
      <c r="D339">
        <v>975</v>
      </c>
      <c r="E339">
        <v>925</v>
      </c>
      <c r="F339">
        <f>VLOOKUP($B339,'2025-Final'!$C$8:$R$131,8,FALSE)</f>
        <v>975</v>
      </c>
      <c r="G339">
        <f>VLOOKUP($B339,'2025-Final'!$C$8:$R$131,14,FALSE)</f>
        <v>925</v>
      </c>
    </row>
    <row r="340" spans="1:7" x14ac:dyDescent="0.25">
      <c r="A340" t="s">
        <v>294</v>
      </c>
      <c r="B340" t="s">
        <v>64</v>
      </c>
      <c r="C340" t="s">
        <v>314</v>
      </c>
      <c r="D340">
        <v>4042</v>
      </c>
      <c r="E340">
        <v>4348</v>
      </c>
      <c r="F340">
        <f>VLOOKUP($B340,'2025-Final'!$C$8:$R$131,9,FALSE)</f>
        <v>4042</v>
      </c>
      <c r="G340">
        <f>VLOOKUP($B340,'2025-Final'!$C$8:$R$131,15,FALSE)</f>
        <v>4348</v>
      </c>
    </row>
    <row r="341" spans="1:7" x14ac:dyDescent="0.25">
      <c r="A341" t="s">
        <v>294</v>
      </c>
      <c r="B341" t="s">
        <v>64</v>
      </c>
      <c r="C341" t="s">
        <v>313</v>
      </c>
      <c r="D341">
        <v>721</v>
      </c>
      <c r="E341">
        <v>739</v>
      </c>
      <c r="F341">
        <f>VLOOKUP($B341,'2025-Final'!$C$8:$R$131,10,FALSE)</f>
        <v>721</v>
      </c>
      <c r="G341">
        <f>VLOOKUP($B341,'2025-Final'!$C$8:$R$131,16,FALSE)</f>
        <v>739</v>
      </c>
    </row>
    <row r="342" spans="1:7" x14ac:dyDescent="0.25">
      <c r="A342" t="s">
        <v>298</v>
      </c>
      <c r="B342" t="s">
        <v>65</v>
      </c>
      <c r="C342" t="s">
        <v>318</v>
      </c>
      <c r="D342">
        <v>679</v>
      </c>
      <c r="E342">
        <v>613</v>
      </c>
      <c r="F342">
        <f>VLOOKUP($B342,'2025-Final'!$C$8:$R$131,6,FALSE)</f>
        <v>679</v>
      </c>
      <c r="G342">
        <f>VLOOKUP($B342,'2025-Final'!$C$8:$R$131,12,FALSE)</f>
        <v>613</v>
      </c>
    </row>
    <row r="343" spans="1:7" x14ac:dyDescent="0.25">
      <c r="A343" t="s">
        <v>298</v>
      </c>
      <c r="B343" t="s">
        <v>65</v>
      </c>
      <c r="C343" t="s">
        <v>316</v>
      </c>
      <c r="D343">
        <v>631</v>
      </c>
      <c r="E343">
        <v>572</v>
      </c>
      <c r="F343">
        <f>VLOOKUP($B343,'2025-Final'!$C$8:$R$131,7,FALSE)</f>
        <v>631</v>
      </c>
      <c r="G343">
        <f>VLOOKUP($B343,'2025-Final'!$C$8:$R$131,13,FALSE)</f>
        <v>572</v>
      </c>
    </row>
    <row r="344" spans="1:7" x14ac:dyDescent="0.25">
      <c r="A344" t="s">
        <v>298</v>
      </c>
      <c r="B344" t="s">
        <v>65</v>
      </c>
      <c r="C344" t="s">
        <v>312</v>
      </c>
      <c r="D344">
        <v>600</v>
      </c>
      <c r="E344">
        <v>548</v>
      </c>
      <c r="F344">
        <f>VLOOKUP($B344,'2025-Final'!$C$8:$R$131,8,FALSE)</f>
        <v>600</v>
      </c>
      <c r="G344">
        <f>VLOOKUP($B344,'2025-Final'!$C$8:$R$131,14,FALSE)</f>
        <v>548</v>
      </c>
    </row>
    <row r="345" spans="1:7" x14ac:dyDescent="0.25">
      <c r="A345" t="s">
        <v>298</v>
      </c>
      <c r="B345" t="s">
        <v>65</v>
      </c>
      <c r="C345" t="s">
        <v>314</v>
      </c>
      <c r="D345">
        <v>2488</v>
      </c>
      <c r="E345">
        <v>2576</v>
      </c>
      <c r="F345">
        <f>VLOOKUP($B345,'2025-Final'!$C$8:$R$131,9,FALSE)</f>
        <v>2488</v>
      </c>
      <c r="G345">
        <f>VLOOKUP($B345,'2025-Final'!$C$8:$R$131,15,FALSE)</f>
        <v>2576</v>
      </c>
    </row>
    <row r="346" spans="1:7" x14ac:dyDescent="0.25">
      <c r="A346" t="s">
        <v>298</v>
      </c>
      <c r="B346" t="s">
        <v>65</v>
      </c>
      <c r="C346" t="s">
        <v>313</v>
      </c>
      <c r="D346">
        <v>443</v>
      </c>
      <c r="E346">
        <v>438</v>
      </c>
      <c r="F346">
        <f>VLOOKUP($B346,'2025-Final'!$C$8:$R$131,10,FALSE)</f>
        <v>443</v>
      </c>
      <c r="G346">
        <f>VLOOKUP($B346,'2025-Final'!$C$8:$R$131,16,FALSE)</f>
        <v>438</v>
      </c>
    </row>
    <row r="347" spans="1:7" x14ac:dyDescent="0.25">
      <c r="A347" t="s">
        <v>297</v>
      </c>
      <c r="B347" t="s">
        <v>66</v>
      </c>
      <c r="C347" t="s">
        <v>318</v>
      </c>
      <c r="D347">
        <v>5701</v>
      </c>
      <c r="E347">
        <v>5500</v>
      </c>
      <c r="F347">
        <f>VLOOKUP($B347,'2025-Final'!$C$8:$R$131,6,FALSE)</f>
        <v>5701</v>
      </c>
      <c r="G347">
        <f>VLOOKUP($B347,'2025-Final'!$C$8:$R$131,12,FALSE)</f>
        <v>5500</v>
      </c>
    </row>
    <row r="348" spans="1:7" x14ac:dyDescent="0.25">
      <c r="A348" t="s">
        <v>297</v>
      </c>
      <c r="B348" t="s">
        <v>66</v>
      </c>
      <c r="C348" t="s">
        <v>316</v>
      </c>
      <c r="D348">
        <v>5297</v>
      </c>
      <c r="E348">
        <v>5131</v>
      </c>
      <c r="F348">
        <f>VLOOKUP($B348,'2025-Final'!$C$8:$R$131,7,FALSE)</f>
        <v>5297</v>
      </c>
      <c r="G348">
        <f>VLOOKUP($B348,'2025-Final'!$C$8:$R$131,13,FALSE)</f>
        <v>5131</v>
      </c>
    </row>
    <row r="349" spans="1:7" x14ac:dyDescent="0.25">
      <c r="A349" t="s">
        <v>297</v>
      </c>
      <c r="B349" t="s">
        <v>66</v>
      </c>
      <c r="C349" t="s">
        <v>312</v>
      </c>
      <c r="D349">
        <v>5038</v>
      </c>
      <c r="E349">
        <v>4917</v>
      </c>
      <c r="F349">
        <f>VLOOKUP($B349,'2025-Final'!$C$8:$R$131,8,FALSE)</f>
        <v>5038</v>
      </c>
      <c r="G349">
        <f>VLOOKUP($B349,'2025-Final'!$C$8:$R$131,14,FALSE)</f>
        <v>4917</v>
      </c>
    </row>
    <row r="350" spans="1:7" x14ac:dyDescent="0.25">
      <c r="A350" t="s">
        <v>297</v>
      </c>
      <c r="B350" t="s">
        <v>66</v>
      </c>
      <c r="C350" t="s">
        <v>314</v>
      </c>
      <c r="D350">
        <v>20884</v>
      </c>
      <c r="E350">
        <v>23096</v>
      </c>
      <c r="F350">
        <f>VLOOKUP($B350,'2025-Final'!$C$8:$R$131,9,FALSE)</f>
        <v>20884</v>
      </c>
      <c r="G350">
        <f>VLOOKUP($B350,'2025-Final'!$C$8:$R$131,15,FALSE)</f>
        <v>23096</v>
      </c>
    </row>
    <row r="351" spans="1:7" x14ac:dyDescent="0.25">
      <c r="A351" t="s">
        <v>297</v>
      </c>
      <c r="B351" t="s">
        <v>66</v>
      </c>
      <c r="C351" t="s">
        <v>313</v>
      </c>
      <c r="D351">
        <v>3726</v>
      </c>
      <c r="E351">
        <v>3928</v>
      </c>
      <c r="F351">
        <f>VLOOKUP($B351,'2025-Final'!$C$8:$R$131,10,FALSE)</f>
        <v>3726</v>
      </c>
      <c r="G351">
        <f>VLOOKUP($B351,'2025-Final'!$C$8:$R$131,16,FALSE)</f>
        <v>3928</v>
      </c>
    </row>
    <row r="352" spans="1:7" x14ac:dyDescent="0.25">
      <c r="A352" t="s">
        <v>292</v>
      </c>
      <c r="B352" t="s">
        <v>67</v>
      </c>
      <c r="C352" t="s">
        <v>318</v>
      </c>
      <c r="D352">
        <v>399</v>
      </c>
      <c r="E352">
        <v>355</v>
      </c>
      <c r="F352">
        <f>VLOOKUP($B352,'2025-Final'!$C$8:$R$131,6,FALSE)</f>
        <v>399</v>
      </c>
      <c r="G352">
        <f>VLOOKUP($B352,'2025-Final'!$C$8:$R$131,12,FALSE)</f>
        <v>355</v>
      </c>
    </row>
    <row r="353" spans="1:7" x14ac:dyDescent="0.25">
      <c r="A353" t="s">
        <v>292</v>
      </c>
      <c r="B353" t="s">
        <v>67</v>
      </c>
      <c r="C353" t="s">
        <v>316</v>
      </c>
      <c r="D353">
        <v>371</v>
      </c>
      <c r="E353">
        <v>331</v>
      </c>
      <c r="F353">
        <f>VLOOKUP($B353,'2025-Final'!$C$8:$R$131,7,FALSE)</f>
        <v>371</v>
      </c>
      <c r="G353">
        <f>VLOOKUP($B353,'2025-Final'!$C$8:$R$131,13,FALSE)</f>
        <v>331</v>
      </c>
    </row>
    <row r="354" spans="1:7" x14ac:dyDescent="0.25">
      <c r="A354" t="s">
        <v>292</v>
      </c>
      <c r="B354" t="s">
        <v>67</v>
      </c>
      <c r="C354" t="s">
        <v>312</v>
      </c>
      <c r="D354">
        <v>353</v>
      </c>
      <c r="E354">
        <v>318</v>
      </c>
      <c r="F354">
        <f>VLOOKUP($B354,'2025-Final'!$C$8:$R$131,8,FALSE)</f>
        <v>353</v>
      </c>
      <c r="G354">
        <f>VLOOKUP($B354,'2025-Final'!$C$8:$R$131,14,FALSE)</f>
        <v>318</v>
      </c>
    </row>
    <row r="355" spans="1:7" x14ac:dyDescent="0.25">
      <c r="A355" t="s">
        <v>292</v>
      </c>
      <c r="B355" t="s">
        <v>67</v>
      </c>
      <c r="C355" t="s">
        <v>314</v>
      </c>
      <c r="D355">
        <v>1463</v>
      </c>
      <c r="E355">
        <v>1494</v>
      </c>
      <c r="F355">
        <f>VLOOKUP($B355,'2025-Final'!$C$8:$R$131,9,FALSE)</f>
        <v>1463</v>
      </c>
      <c r="G355">
        <f>VLOOKUP($B355,'2025-Final'!$C$8:$R$131,15,FALSE)</f>
        <v>1494</v>
      </c>
    </row>
    <row r="356" spans="1:7" x14ac:dyDescent="0.25">
      <c r="A356" t="s">
        <v>292</v>
      </c>
      <c r="B356" t="s">
        <v>67</v>
      </c>
      <c r="C356" t="s">
        <v>313</v>
      </c>
      <c r="D356">
        <v>261</v>
      </c>
      <c r="E356">
        <v>254</v>
      </c>
      <c r="F356">
        <f>VLOOKUP($B356,'2025-Final'!$C$8:$R$131,10,FALSE)</f>
        <v>261</v>
      </c>
      <c r="G356">
        <f>VLOOKUP($B356,'2025-Final'!$C$8:$R$131,16,FALSE)</f>
        <v>254</v>
      </c>
    </row>
    <row r="357" spans="1:7" x14ac:dyDescent="0.25">
      <c r="A357" t="s">
        <v>295</v>
      </c>
      <c r="B357" t="s">
        <v>68</v>
      </c>
      <c r="C357" t="s">
        <v>318</v>
      </c>
      <c r="D357">
        <v>18331</v>
      </c>
      <c r="E357">
        <v>17216</v>
      </c>
      <c r="F357">
        <f>VLOOKUP($B357,'2025-Final'!$C$8:$R$131,6,FALSE)</f>
        <v>18331</v>
      </c>
      <c r="G357">
        <f>VLOOKUP($B357,'2025-Final'!$C$8:$R$131,12,FALSE)</f>
        <v>17216</v>
      </c>
    </row>
    <row r="358" spans="1:7" x14ac:dyDescent="0.25">
      <c r="A358" t="s">
        <v>295</v>
      </c>
      <c r="B358" t="s">
        <v>68</v>
      </c>
      <c r="C358" t="s">
        <v>316</v>
      </c>
      <c r="D358">
        <v>17033</v>
      </c>
      <c r="E358">
        <v>16060</v>
      </c>
      <c r="F358">
        <f>VLOOKUP($B358,'2025-Final'!$C$8:$R$131,7,FALSE)</f>
        <v>17033</v>
      </c>
      <c r="G358">
        <f>VLOOKUP($B358,'2025-Final'!$C$8:$R$131,13,FALSE)</f>
        <v>16060</v>
      </c>
    </row>
    <row r="359" spans="1:7" x14ac:dyDescent="0.25">
      <c r="A359" t="s">
        <v>295</v>
      </c>
      <c r="B359" t="s">
        <v>68</v>
      </c>
      <c r="C359" t="s">
        <v>312</v>
      </c>
      <c r="D359">
        <v>16199</v>
      </c>
      <c r="E359">
        <v>15391</v>
      </c>
      <c r="F359">
        <f>VLOOKUP($B359,'2025-Final'!$C$8:$R$131,8,FALSE)</f>
        <v>16199</v>
      </c>
      <c r="G359">
        <f>VLOOKUP($B359,'2025-Final'!$C$8:$R$131,14,FALSE)</f>
        <v>15391</v>
      </c>
    </row>
    <row r="360" spans="1:7" x14ac:dyDescent="0.25">
      <c r="A360" t="s">
        <v>295</v>
      </c>
      <c r="B360" t="s">
        <v>68</v>
      </c>
      <c r="C360" t="s">
        <v>314</v>
      </c>
      <c r="D360">
        <v>67147</v>
      </c>
      <c r="E360">
        <v>72290</v>
      </c>
      <c r="F360">
        <f>VLOOKUP($B360,'2025-Final'!$C$8:$R$131,9,FALSE)</f>
        <v>67147</v>
      </c>
      <c r="G360">
        <f>VLOOKUP($B360,'2025-Final'!$C$8:$R$131,15,FALSE)</f>
        <v>72290</v>
      </c>
    </row>
    <row r="361" spans="1:7" x14ac:dyDescent="0.25">
      <c r="A361" t="s">
        <v>295</v>
      </c>
      <c r="B361" t="s">
        <v>68</v>
      </c>
      <c r="C361" t="s">
        <v>313</v>
      </c>
      <c r="D361">
        <v>11980</v>
      </c>
      <c r="E361">
        <v>12294</v>
      </c>
      <c r="F361">
        <f>VLOOKUP($B361,'2025-Final'!$C$8:$R$131,10,FALSE)</f>
        <v>11980</v>
      </c>
      <c r="G361">
        <f>VLOOKUP($B361,'2025-Final'!$C$8:$R$131,16,FALSE)</f>
        <v>12294</v>
      </c>
    </row>
    <row r="362" spans="1:7" x14ac:dyDescent="0.25">
      <c r="A362" t="s">
        <v>292</v>
      </c>
      <c r="B362" t="s">
        <v>69</v>
      </c>
      <c r="C362" t="s">
        <v>318</v>
      </c>
      <c r="D362">
        <v>1100</v>
      </c>
      <c r="E362">
        <v>1044</v>
      </c>
      <c r="F362">
        <f>VLOOKUP($B362,'2025-Final'!$C$8:$R$131,6,FALSE)</f>
        <v>1100</v>
      </c>
      <c r="G362">
        <f>VLOOKUP($B362,'2025-Final'!$C$8:$R$131,12,FALSE)</f>
        <v>1044</v>
      </c>
    </row>
    <row r="363" spans="1:7" x14ac:dyDescent="0.25">
      <c r="A363" t="s">
        <v>292</v>
      </c>
      <c r="B363" t="s">
        <v>69</v>
      </c>
      <c r="C363" t="s">
        <v>316</v>
      </c>
      <c r="D363">
        <v>1022</v>
      </c>
      <c r="E363">
        <v>974</v>
      </c>
      <c r="F363">
        <f>VLOOKUP($B363,'2025-Final'!$C$8:$R$131,7,FALSE)</f>
        <v>1022</v>
      </c>
      <c r="G363">
        <f>VLOOKUP($B363,'2025-Final'!$C$8:$R$131,13,FALSE)</f>
        <v>974</v>
      </c>
    </row>
    <row r="364" spans="1:7" x14ac:dyDescent="0.25">
      <c r="A364" t="s">
        <v>292</v>
      </c>
      <c r="B364" t="s">
        <v>69</v>
      </c>
      <c r="C364" t="s">
        <v>312</v>
      </c>
      <c r="D364">
        <v>972</v>
      </c>
      <c r="E364">
        <v>933</v>
      </c>
      <c r="F364">
        <f>VLOOKUP($B364,'2025-Final'!$C$8:$R$131,8,FALSE)</f>
        <v>972</v>
      </c>
      <c r="G364">
        <f>VLOOKUP($B364,'2025-Final'!$C$8:$R$131,14,FALSE)</f>
        <v>933</v>
      </c>
    </row>
    <row r="365" spans="1:7" x14ac:dyDescent="0.25">
      <c r="A365" t="s">
        <v>292</v>
      </c>
      <c r="B365" t="s">
        <v>69</v>
      </c>
      <c r="C365" t="s">
        <v>314</v>
      </c>
      <c r="D365">
        <v>4032</v>
      </c>
      <c r="E365">
        <v>4384</v>
      </c>
      <c r="F365">
        <f>VLOOKUP($B365,'2025-Final'!$C$8:$R$131,9,FALSE)</f>
        <v>4032</v>
      </c>
      <c r="G365">
        <f>VLOOKUP($B365,'2025-Final'!$C$8:$R$131,15,FALSE)</f>
        <v>4384</v>
      </c>
    </row>
    <row r="366" spans="1:7" x14ac:dyDescent="0.25">
      <c r="A366" t="s">
        <v>292</v>
      </c>
      <c r="B366" t="s">
        <v>69</v>
      </c>
      <c r="C366" t="s">
        <v>313</v>
      </c>
      <c r="D366">
        <v>719</v>
      </c>
      <c r="E366">
        <v>745</v>
      </c>
      <c r="F366">
        <f>VLOOKUP($B366,'2025-Final'!$C$8:$R$131,10,FALSE)</f>
        <v>719</v>
      </c>
      <c r="G366">
        <f>VLOOKUP($B366,'2025-Final'!$C$8:$R$131,16,FALSE)</f>
        <v>745</v>
      </c>
    </row>
    <row r="367" spans="1:7" x14ac:dyDescent="0.25">
      <c r="A367" t="s">
        <v>292</v>
      </c>
      <c r="B367" t="s">
        <v>70</v>
      </c>
      <c r="C367" t="s">
        <v>318</v>
      </c>
      <c r="D367">
        <v>7619</v>
      </c>
      <c r="E367">
        <v>7196</v>
      </c>
      <c r="F367">
        <f>VLOOKUP($B367,'2025-Final'!$C$8:$R$131,6,FALSE)</f>
        <v>7619</v>
      </c>
      <c r="G367">
        <f>VLOOKUP($B367,'2025-Final'!$C$8:$R$131,12,FALSE)</f>
        <v>7196</v>
      </c>
    </row>
    <row r="368" spans="1:7" x14ac:dyDescent="0.25">
      <c r="A368" t="s">
        <v>292</v>
      </c>
      <c r="B368" t="s">
        <v>70</v>
      </c>
      <c r="C368" t="s">
        <v>316</v>
      </c>
      <c r="D368">
        <v>7080</v>
      </c>
      <c r="E368">
        <v>6713</v>
      </c>
      <c r="F368">
        <f>VLOOKUP($B368,'2025-Final'!$C$8:$R$131,7,FALSE)</f>
        <v>7080</v>
      </c>
      <c r="G368">
        <f>VLOOKUP($B368,'2025-Final'!$C$8:$R$131,13,FALSE)</f>
        <v>6713</v>
      </c>
    </row>
    <row r="369" spans="1:7" x14ac:dyDescent="0.25">
      <c r="A369" t="s">
        <v>292</v>
      </c>
      <c r="B369" t="s">
        <v>70</v>
      </c>
      <c r="C369" t="s">
        <v>312</v>
      </c>
      <c r="D369">
        <v>6733</v>
      </c>
      <c r="E369">
        <v>6434</v>
      </c>
      <c r="F369">
        <f>VLOOKUP($B369,'2025-Final'!$C$8:$R$131,8,FALSE)</f>
        <v>6733</v>
      </c>
      <c r="G369">
        <f>VLOOKUP($B369,'2025-Final'!$C$8:$R$131,14,FALSE)</f>
        <v>6434</v>
      </c>
    </row>
    <row r="370" spans="1:7" x14ac:dyDescent="0.25">
      <c r="A370" t="s">
        <v>292</v>
      </c>
      <c r="B370" t="s">
        <v>70</v>
      </c>
      <c r="C370" t="s">
        <v>314</v>
      </c>
      <c r="D370">
        <v>27910</v>
      </c>
      <c r="E370">
        <v>30220</v>
      </c>
      <c r="F370">
        <f>VLOOKUP($B370,'2025-Final'!$C$8:$R$131,9,FALSE)</f>
        <v>27910</v>
      </c>
      <c r="G370">
        <f>VLOOKUP($B370,'2025-Final'!$C$8:$R$131,15,FALSE)</f>
        <v>30220</v>
      </c>
    </row>
    <row r="371" spans="1:7" x14ac:dyDescent="0.25">
      <c r="A371" t="s">
        <v>292</v>
      </c>
      <c r="B371" t="s">
        <v>70</v>
      </c>
      <c r="C371" t="s">
        <v>313</v>
      </c>
      <c r="D371">
        <v>4980</v>
      </c>
      <c r="E371">
        <v>5139</v>
      </c>
      <c r="F371">
        <f>VLOOKUP($B371,'2025-Final'!$C$8:$R$131,10,FALSE)</f>
        <v>4980</v>
      </c>
      <c r="G371">
        <f>VLOOKUP($B371,'2025-Final'!$C$8:$R$131,16,FALSE)</f>
        <v>5139</v>
      </c>
    </row>
    <row r="372" spans="1:7" x14ac:dyDescent="0.25">
      <c r="A372" t="s">
        <v>296</v>
      </c>
      <c r="B372" t="s">
        <v>71</v>
      </c>
      <c r="C372" t="s">
        <v>318</v>
      </c>
      <c r="D372">
        <v>1369</v>
      </c>
      <c r="E372">
        <v>1250</v>
      </c>
      <c r="F372">
        <f>VLOOKUP($B372,'2025-Final'!$C$8:$R$131,6,FALSE)</f>
        <v>1369</v>
      </c>
      <c r="G372">
        <f>VLOOKUP($B372,'2025-Final'!$C$8:$R$131,12,FALSE)</f>
        <v>1250</v>
      </c>
    </row>
    <row r="373" spans="1:7" x14ac:dyDescent="0.25">
      <c r="A373" t="s">
        <v>296</v>
      </c>
      <c r="B373" t="s">
        <v>71</v>
      </c>
      <c r="C373" t="s">
        <v>316</v>
      </c>
      <c r="D373">
        <v>1272</v>
      </c>
      <c r="E373">
        <v>1166</v>
      </c>
      <c r="F373">
        <f>VLOOKUP($B373,'2025-Final'!$C$8:$R$131,7,FALSE)</f>
        <v>1272</v>
      </c>
      <c r="G373">
        <f>VLOOKUP($B373,'2025-Final'!$C$8:$R$131,13,FALSE)</f>
        <v>1166</v>
      </c>
    </row>
    <row r="374" spans="1:7" x14ac:dyDescent="0.25">
      <c r="A374" t="s">
        <v>296</v>
      </c>
      <c r="B374" t="s">
        <v>71</v>
      </c>
      <c r="C374" t="s">
        <v>312</v>
      </c>
      <c r="D374">
        <v>1209</v>
      </c>
      <c r="E374">
        <v>1117</v>
      </c>
      <c r="F374">
        <f>VLOOKUP($B374,'2025-Final'!$C$8:$R$131,8,FALSE)</f>
        <v>1209</v>
      </c>
      <c r="G374">
        <f>VLOOKUP($B374,'2025-Final'!$C$8:$R$131,14,FALSE)</f>
        <v>1117</v>
      </c>
    </row>
    <row r="375" spans="1:7" x14ac:dyDescent="0.25">
      <c r="A375" t="s">
        <v>296</v>
      </c>
      <c r="B375" t="s">
        <v>71</v>
      </c>
      <c r="C375" t="s">
        <v>314</v>
      </c>
      <c r="D375">
        <v>5015</v>
      </c>
      <c r="E375">
        <v>5249</v>
      </c>
      <c r="F375">
        <f>VLOOKUP($B375,'2025-Final'!$C$8:$R$131,9,FALSE)</f>
        <v>5015</v>
      </c>
      <c r="G375">
        <f>VLOOKUP($B375,'2025-Final'!$C$8:$R$131,15,FALSE)</f>
        <v>5249</v>
      </c>
    </row>
    <row r="376" spans="1:7" x14ac:dyDescent="0.25">
      <c r="A376" t="s">
        <v>296</v>
      </c>
      <c r="B376" t="s">
        <v>71</v>
      </c>
      <c r="C376" t="s">
        <v>313</v>
      </c>
      <c r="D376">
        <v>894</v>
      </c>
      <c r="E376">
        <v>892</v>
      </c>
      <c r="F376">
        <f>VLOOKUP($B376,'2025-Final'!$C$8:$R$131,10,FALSE)</f>
        <v>894</v>
      </c>
      <c r="G376">
        <f>VLOOKUP($B376,'2025-Final'!$C$8:$R$131,16,FALSE)</f>
        <v>892</v>
      </c>
    </row>
    <row r="377" spans="1:7" x14ac:dyDescent="0.25">
      <c r="A377" t="s">
        <v>292</v>
      </c>
      <c r="B377" t="s">
        <v>72</v>
      </c>
      <c r="C377" t="s">
        <v>318</v>
      </c>
      <c r="D377">
        <v>316</v>
      </c>
      <c r="E377">
        <v>292</v>
      </c>
      <c r="F377">
        <f>VLOOKUP($B377,'2025-Final'!$C$8:$R$131,6,FALSE)</f>
        <v>316</v>
      </c>
      <c r="G377">
        <f>VLOOKUP($B377,'2025-Final'!$C$8:$R$131,12,FALSE)</f>
        <v>292</v>
      </c>
    </row>
    <row r="378" spans="1:7" x14ac:dyDescent="0.25">
      <c r="A378" t="s">
        <v>292</v>
      </c>
      <c r="B378" t="s">
        <v>72</v>
      </c>
      <c r="C378" t="s">
        <v>316</v>
      </c>
      <c r="D378">
        <v>294</v>
      </c>
      <c r="E378">
        <v>272</v>
      </c>
      <c r="F378">
        <f>VLOOKUP($B378,'2025-Final'!$C$8:$R$131,7,FALSE)</f>
        <v>294</v>
      </c>
      <c r="G378">
        <f>VLOOKUP($B378,'2025-Final'!$C$8:$R$131,13,FALSE)</f>
        <v>272</v>
      </c>
    </row>
    <row r="379" spans="1:7" x14ac:dyDescent="0.25">
      <c r="A379" t="s">
        <v>292</v>
      </c>
      <c r="B379" t="s">
        <v>72</v>
      </c>
      <c r="C379" t="s">
        <v>312</v>
      </c>
      <c r="D379">
        <v>280</v>
      </c>
      <c r="E379">
        <v>261</v>
      </c>
      <c r="F379">
        <f>VLOOKUP($B379,'2025-Final'!$C$8:$R$131,8,FALSE)</f>
        <v>280</v>
      </c>
      <c r="G379">
        <f>VLOOKUP($B379,'2025-Final'!$C$8:$R$131,14,FALSE)</f>
        <v>261</v>
      </c>
    </row>
    <row r="380" spans="1:7" x14ac:dyDescent="0.25">
      <c r="A380" t="s">
        <v>292</v>
      </c>
      <c r="B380" t="s">
        <v>72</v>
      </c>
      <c r="C380" t="s">
        <v>314</v>
      </c>
      <c r="D380">
        <v>1160</v>
      </c>
      <c r="E380">
        <v>1227</v>
      </c>
      <c r="F380">
        <f>VLOOKUP($B380,'2025-Final'!$C$8:$R$131,9,FALSE)</f>
        <v>1160</v>
      </c>
      <c r="G380">
        <f>VLOOKUP($B380,'2025-Final'!$C$8:$R$131,15,FALSE)</f>
        <v>1227</v>
      </c>
    </row>
    <row r="381" spans="1:7" x14ac:dyDescent="0.25">
      <c r="A381" t="s">
        <v>292</v>
      </c>
      <c r="B381" t="s">
        <v>72</v>
      </c>
      <c r="C381" t="s">
        <v>313</v>
      </c>
      <c r="D381">
        <v>207</v>
      </c>
      <c r="E381">
        <v>208</v>
      </c>
      <c r="F381">
        <f>VLOOKUP($B381,'2025-Final'!$C$8:$R$131,10,FALSE)</f>
        <v>207</v>
      </c>
      <c r="G381">
        <f>VLOOKUP($B381,'2025-Final'!$C$8:$R$131,16,FALSE)</f>
        <v>208</v>
      </c>
    </row>
    <row r="382" spans="1:7" x14ac:dyDescent="0.25">
      <c r="A382" t="s">
        <v>294</v>
      </c>
      <c r="B382" t="s">
        <v>73</v>
      </c>
      <c r="C382" t="s">
        <v>318</v>
      </c>
      <c r="D382">
        <v>4547</v>
      </c>
      <c r="E382">
        <v>4131</v>
      </c>
      <c r="F382">
        <f>VLOOKUP($B382,'2025-Final'!$C$8:$R$131,6,FALSE)</f>
        <v>4547</v>
      </c>
      <c r="G382">
        <f>VLOOKUP($B382,'2025-Final'!$C$8:$R$131,12,FALSE)</f>
        <v>4131</v>
      </c>
    </row>
    <row r="383" spans="1:7" x14ac:dyDescent="0.25">
      <c r="A383" t="s">
        <v>294</v>
      </c>
      <c r="B383" t="s">
        <v>73</v>
      </c>
      <c r="C383" t="s">
        <v>316</v>
      </c>
      <c r="D383">
        <v>4225</v>
      </c>
      <c r="E383">
        <v>3854</v>
      </c>
      <c r="F383">
        <f>VLOOKUP($B383,'2025-Final'!$C$8:$R$131,7,FALSE)</f>
        <v>4225</v>
      </c>
      <c r="G383">
        <f>VLOOKUP($B383,'2025-Final'!$C$8:$R$131,13,FALSE)</f>
        <v>3854</v>
      </c>
    </row>
    <row r="384" spans="1:7" x14ac:dyDescent="0.25">
      <c r="A384" t="s">
        <v>294</v>
      </c>
      <c r="B384" t="s">
        <v>73</v>
      </c>
      <c r="C384" t="s">
        <v>312</v>
      </c>
      <c r="D384">
        <v>4018</v>
      </c>
      <c r="E384">
        <v>3693</v>
      </c>
      <c r="F384">
        <f>VLOOKUP($B384,'2025-Final'!$C$8:$R$131,8,FALSE)</f>
        <v>4018</v>
      </c>
      <c r="G384">
        <f>VLOOKUP($B384,'2025-Final'!$C$8:$R$131,14,FALSE)</f>
        <v>3693</v>
      </c>
    </row>
    <row r="385" spans="1:7" x14ac:dyDescent="0.25">
      <c r="A385" t="s">
        <v>294</v>
      </c>
      <c r="B385" t="s">
        <v>73</v>
      </c>
      <c r="C385" t="s">
        <v>314</v>
      </c>
      <c r="D385">
        <v>16658</v>
      </c>
      <c r="E385">
        <v>17349</v>
      </c>
      <c r="F385">
        <f>VLOOKUP($B385,'2025-Final'!$C$8:$R$131,9,FALSE)</f>
        <v>16658</v>
      </c>
      <c r="G385">
        <f>VLOOKUP($B385,'2025-Final'!$C$8:$R$131,15,FALSE)</f>
        <v>17349</v>
      </c>
    </row>
    <row r="386" spans="1:7" x14ac:dyDescent="0.25">
      <c r="A386" t="s">
        <v>294</v>
      </c>
      <c r="B386" t="s">
        <v>73</v>
      </c>
      <c r="C386" t="s">
        <v>313</v>
      </c>
      <c r="D386">
        <v>2972</v>
      </c>
      <c r="E386">
        <v>2950</v>
      </c>
      <c r="F386">
        <f>VLOOKUP($B386,'2025-Final'!$C$8:$R$131,10,FALSE)</f>
        <v>2972</v>
      </c>
      <c r="G386">
        <f>VLOOKUP($B386,'2025-Final'!$C$8:$R$131,16,FALSE)</f>
        <v>2950</v>
      </c>
    </row>
    <row r="387" spans="1:7" x14ac:dyDescent="0.25">
      <c r="A387" t="s">
        <v>300</v>
      </c>
      <c r="B387" t="s">
        <v>74</v>
      </c>
      <c r="C387" t="s">
        <v>318</v>
      </c>
      <c r="D387">
        <v>10318</v>
      </c>
      <c r="E387">
        <v>9796</v>
      </c>
      <c r="F387">
        <f>VLOOKUP($B387,'2025-Final'!$C$8:$R$131,6,FALSE)</f>
        <v>10318</v>
      </c>
      <c r="G387">
        <f>VLOOKUP($B387,'2025-Final'!$C$8:$R$131,12,FALSE)</f>
        <v>9796</v>
      </c>
    </row>
    <row r="388" spans="1:7" x14ac:dyDescent="0.25">
      <c r="A388" t="s">
        <v>300</v>
      </c>
      <c r="B388" t="s">
        <v>74</v>
      </c>
      <c r="C388" t="s">
        <v>316</v>
      </c>
      <c r="D388">
        <v>9589</v>
      </c>
      <c r="E388">
        <v>9139</v>
      </c>
      <c r="F388">
        <f>VLOOKUP($B388,'2025-Final'!$C$8:$R$131,7,FALSE)</f>
        <v>9589</v>
      </c>
      <c r="G388">
        <f>VLOOKUP($B388,'2025-Final'!$C$8:$R$131,13,FALSE)</f>
        <v>9139</v>
      </c>
    </row>
    <row r="389" spans="1:7" x14ac:dyDescent="0.25">
      <c r="A389" t="s">
        <v>300</v>
      </c>
      <c r="B389" t="s">
        <v>74</v>
      </c>
      <c r="C389" t="s">
        <v>312</v>
      </c>
      <c r="D389">
        <v>9120</v>
      </c>
      <c r="E389">
        <v>8759</v>
      </c>
      <c r="F389">
        <f>VLOOKUP($B389,'2025-Final'!$C$8:$R$131,8,FALSE)</f>
        <v>9120</v>
      </c>
      <c r="G389">
        <f>VLOOKUP($B389,'2025-Final'!$C$8:$R$131,14,FALSE)</f>
        <v>8759</v>
      </c>
    </row>
    <row r="390" spans="1:7" x14ac:dyDescent="0.25">
      <c r="A390" t="s">
        <v>300</v>
      </c>
      <c r="B390" t="s">
        <v>74</v>
      </c>
      <c r="C390" t="s">
        <v>314</v>
      </c>
      <c r="D390">
        <v>37773</v>
      </c>
      <c r="E390">
        <v>41104</v>
      </c>
      <c r="F390">
        <f>VLOOKUP($B390,'2025-Final'!$C$8:$R$131,9,FALSE)</f>
        <v>37773</v>
      </c>
      <c r="G390">
        <f>VLOOKUP($B390,'2025-Final'!$C$8:$R$131,15,FALSE)</f>
        <v>41104</v>
      </c>
    </row>
    <row r="391" spans="1:7" x14ac:dyDescent="0.25">
      <c r="A391" t="s">
        <v>300</v>
      </c>
      <c r="B391" t="s">
        <v>74</v>
      </c>
      <c r="C391" t="s">
        <v>313</v>
      </c>
      <c r="D391">
        <v>6748</v>
      </c>
      <c r="E391">
        <v>6999</v>
      </c>
      <c r="F391">
        <f>VLOOKUP($B391,'2025-Final'!$C$8:$R$131,10,FALSE)</f>
        <v>6748</v>
      </c>
      <c r="G391">
        <f>VLOOKUP($B391,'2025-Final'!$C$8:$R$131,16,FALSE)</f>
        <v>6999</v>
      </c>
    </row>
    <row r="392" spans="1:7" x14ac:dyDescent="0.25">
      <c r="A392" t="s">
        <v>294</v>
      </c>
      <c r="B392" t="s">
        <v>75</v>
      </c>
      <c r="C392" t="s">
        <v>318</v>
      </c>
      <c r="D392">
        <v>2086</v>
      </c>
      <c r="E392">
        <v>1938</v>
      </c>
      <c r="F392">
        <f>VLOOKUP($B392,'2025-Final'!$C$8:$R$131,6,FALSE)</f>
        <v>2086</v>
      </c>
      <c r="G392">
        <f>VLOOKUP($B392,'2025-Final'!$C$8:$R$131,12,FALSE)</f>
        <v>1938</v>
      </c>
    </row>
    <row r="393" spans="1:7" x14ac:dyDescent="0.25">
      <c r="A393" t="s">
        <v>294</v>
      </c>
      <c r="B393" t="s">
        <v>75</v>
      </c>
      <c r="C393" t="s">
        <v>316</v>
      </c>
      <c r="D393">
        <v>1938</v>
      </c>
      <c r="E393">
        <v>1808</v>
      </c>
      <c r="F393">
        <f>VLOOKUP($B393,'2025-Final'!$C$8:$R$131,7,FALSE)</f>
        <v>1938</v>
      </c>
      <c r="G393">
        <f>VLOOKUP($B393,'2025-Final'!$C$8:$R$131,13,FALSE)</f>
        <v>1808</v>
      </c>
    </row>
    <row r="394" spans="1:7" x14ac:dyDescent="0.25">
      <c r="A394" t="s">
        <v>294</v>
      </c>
      <c r="B394" t="s">
        <v>75</v>
      </c>
      <c r="C394" t="s">
        <v>312</v>
      </c>
      <c r="D394">
        <v>1843</v>
      </c>
      <c r="E394">
        <v>1733</v>
      </c>
      <c r="F394">
        <f>VLOOKUP($B394,'2025-Final'!$C$8:$R$131,8,FALSE)</f>
        <v>1843</v>
      </c>
      <c r="G394">
        <f>VLOOKUP($B394,'2025-Final'!$C$8:$R$131,14,FALSE)</f>
        <v>1733</v>
      </c>
    </row>
    <row r="395" spans="1:7" x14ac:dyDescent="0.25">
      <c r="A395" t="s">
        <v>294</v>
      </c>
      <c r="B395" t="s">
        <v>75</v>
      </c>
      <c r="C395" t="s">
        <v>314</v>
      </c>
      <c r="D395">
        <v>7641</v>
      </c>
      <c r="E395">
        <v>8139</v>
      </c>
      <c r="F395">
        <f>VLOOKUP($B395,'2025-Final'!$C$8:$R$131,9,FALSE)</f>
        <v>7641</v>
      </c>
      <c r="G395">
        <f>VLOOKUP($B395,'2025-Final'!$C$8:$R$131,15,FALSE)</f>
        <v>8139</v>
      </c>
    </row>
    <row r="396" spans="1:7" x14ac:dyDescent="0.25">
      <c r="A396" t="s">
        <v>294</v>
      </c>
      <c r="B396" t="s">
        <v>75</v>
      </c>
      <c r="C396" t="s">
        <v>313</v>
      </c>
      <c r="D396">
        <v>1363</v>
      </c>
      <c r="E396">
        <v>1384</v>
      </c>
      <c r="F396">
        <f>VLOOKUP($B396,'2025-Final'!$C$8:$R$131,10,FALSE)</f>
        <v>1363</v>
      </c>
      <c r="G396">
        <f>VLOOKUP($B396,'2025-Final'!$C$8:$R$131,16,FALSE)</f>
        <v>1384</v>
      </c>
    </row>
    <row r="397" spans="1:7" x14ac:dyDescent="0.25">
      <c r="A397" t="s">
        <v>296</v>
      </c>
      <c r="B397" t="s">
        <v>76</v>
      </c>
      <c r="C397" t="s">
        <v>318</v>
      </c>
      <c r="D397">
        <v>897</v>
      </c>
      <c r="E397">
        <v>846</v>
      </c>
      <c r="F397">
        <f>VLOOKUP($B397,'2025-Final'!$C$8:$R$131,6,FALSE)</f>
        <v>897</v>
      </c>
      <c r="G397">
        <f>VLOOKUP($B397,'2025-Final'!$C$8:$R$131,12,FALSE)</f>
        <v>846</v>
      </c>
    </row>
    <row r="398" spans="1:7" x14ac:dyDescent="0.25">
      <c r="A398" t="s">
        <v>296</v>
      </c>
      <c r="B398" t="s">
        <v>76</v>
      </c>
      <c r="C398" t="s">
        <v>316</v>
      </c>
      <c r="D398">
        <v>834</v>
      </c>
      <c r="E398">
        <v>789</v>
      </c>
      <c r="F398">
        <f>VLOOKUP($B398,'2025-Final'!$C$8:$R$131,7,FALSE)</f>
        <v>834</v>
      </c>
      <c r="G398">
        <f>VLOOKUP($B398,'2025-Final'!$C$8:$R$131,13,FALSE)</f>
        <v>789</v>
      </c>
    </row>
    <row r="399" spans="1:7" x14ac:dyDescent="0.25">
      <c r="A399" t="s">
        <v>296</v>
      </c>
      <c r="B399" t="s">
        <v>76</v>
      </c>
      <c r="C399" t="s">
        <v>312</v>
      </c>
      <c r="D399">
        <v>793</v>
      </c>
      <c r="E399">
        <v>756</v>
      </c>
      <c r="F399">
        <f>VLOOKUP($B399,'2025-Final'!$C$8:$R$131,8,FALSE)</f>
        <v>793</v>
      </c>
      <c r="G399">
        <f>VLOOKUP($B399,'2025-Final'!$C$8:$R$131,14,FALSE)</f>
        <v>756</v>
      </c>
    </row>
    <row r="400" spans="1:7" x14ac:dyDescent="0.25">
      <c r="A400" t="s">
        <v>296</v>
      </c>
      <c r="B400" t="s">
        <v>76</v>
      </c>
      <c r="C400" t="s">
        <v>314</v>
      </c>
      <c r="D400">
        <v>3289</v>
      </c>
      <c r="E400">
        <v>3555</v>
      </c>
      <c r="F400">
        <f>VLOOKUP($B400,'2025-Final'!$C$8:$R$131,9,FALSE)</f>
        <v>3289</v>
      </c>
      <c r="G400">
        <f>VLOOKUP($B400,'2025-Final'!$C$8:$R$131,15,FALSE)</f>
        <v>3555</v>
      </c>
    </row>
    <row r="401" spans="1:7" x14ac:dyDescent="0.25">
      <c r="A401" t="s">
        <v>296</v>
      </c>
      <c r="B401" t="s">
        <v>76</v>
      </c>
      <c r="C401" t="s">
        <v>313</v>
      </c>
      <c r="D401">
        <v>586</v>
      </c>
      <c r="E401">
        <v>604</v>
      </c>
      <c r="F401">
        <f>VLOOKUP($B401,'2025-Final'!$C$8:$R$131,10,FALSE)</f>
        <v>586</v>
      </c>
      <c r="G401">
        <f>VLOOKUP($B401,'2025-Final'!$C$8:$R$131,16,FALSE)</f>
        <v>604</v>
      </c>
    </row>
    <row r="402" spans="1:7" x14ac:dyDescent="0.25">
      <c r="A402" t="s">
        <v>296</v>
      </c>
      <c r="B402" t="s">
        <v>77</v>
      </c>
      <c r="C402" t="s">
        <v>318</v>
      </c>
      <c r="D402">
        <v>2376</v>
      </c>
      <c r="E402">
        <v>2239</v>
      </c>
      <c r="F402">
        <f>VLOOKUP($B402,'2025-Final'!$C$8:$R$131,6,FALSE)</f>
        <v>2376</v>
      </c>
      <c r="G402">
        <f>VLOOKUP($B402,'2025-Final'!$C$8:$R$131,12,FALSE)</f>
        <v>2239</v>
      </c>
    </row>
    <row r="403" spans="1:7" x14ac:dyDescent="0.25">
      <c r="A403" t="s">
        <v>296</v>
      </c>
      <c r="B403" t="s">
        <v>77</v>
      </c>
      <c r="C403" t="s">
        <v>316</v>
      </c>
      <c r="D403">
        <v>2208</v>
      </c>
      <c r="E403">
        <v>2088</v>
      </c>
      <c r="F403">
        <f>VLOOKUP($B403,'2025-Final'!$C$8:$R$131,7,FALSE)</f>
        <v>2208</v>
      </c>
      <c r="G403">
        <f>VLOOKUP($B403,'2025-Final'!$C$8:$R$131,13,FALSE)</f>
        <v>2088</v>
      </c>
    </row>
    <row r="404" spans="1:7" x14ac:dyDescent="0.25">
      <c r="A404" t="s">
        <v>296</v>
      </c>
      <c r="B404" t="s">
        <v>77</v>
      </c>
      <c r="C404" t="s">
        <v>312</v>
      </c>
      <c r="D404">
        <v>2100</v>
      </c>
      <c r="E404">
        <v>2001</v>
      </c>
      <c r="F404">
        <f>VLOOKUP($B404,'2025-Final'!$C$8:$R$131,8,FALSE)</f>
        <v>2100</v>
      </c>
      <c r="G404">
        <f>VLOOKUP($B404,'2025-Final'!$C$8:$R$131,14,FALSE)</f>
        <v>2001</v>
      </c>
    </row>
    <row r="405" spans="1:7" x14ac:dyDescent="0.25">
      <c r="A405" t="s">
        <v>296</v>
      </c>
      <c r="B405" t="s">
        <v>77</v>
      </c>
      <c r="C405" t="s">
        <v>314</v>
      </c>
      <c r="D405">
        <v>8704</v>
      </c>
      <c r="E405">
        <v>9402</v>
      </c>
      <c r="F405">
        <f>VLOOKUP($B405,'2025-Final'!$C$8:$R$131,9,FALSE)</f>
        <v>8704</v>
      </c>
      <c r="G405">
        <f>VLOOKUP($B405,'2025-Final'!$C$8:$R$131,15,FALSE)</f>
        <v>9402</v>
      </c>
    </row>
    <row r="406" spans="1:7" x14ac:dyDescent="0.25">
      <c r="A406" t="s">
        <v>296</v>
      </c>
      <c r="B406" t="s">
        <v>77</v>
      </c>
      <c r="C406" t="s">
        <v>313</v>
      </c>
      <c r="D406">
        <v>1553</v>
      </c>
      <c r="E406">
        <v>1599</v>
      </c>
      <c r="F406">
        <f>VLOOKUP($B406,'2025-Final'!$C$8:$R$131,10,FALSE)</f>
        <v>1553</v>
      </c>
      <c r="G406">
        <f>VLOOKUP($B406,'2025-Final'!$C$8:$R$131,16,FALSE)</f>
        <v>1599</v>
      </c>
    </row>
    <row r="407" spans="1:7" x14ac:dyDescent="0.25">
      <c r="A407" t="s">
        <v>299</v>
      </c>
      <c r="B407" t="s">
        <v>78</v>
      </c>
      <c r="C407" t="s">
        <v>318</v>
      </c>
      <c r="D407">
        <v>3636</v>
      </c>
      <c r="E407">
        <v>3504</v>
      </c>
      <c r="F407">
        <f>VLOOKUP($B407,'2025-Final'!$C$8:$R$131,6,FALSE)</f>
        <v>3636</v>
      </c>
      <c r="G407">
        <f>VLOOKUP($B407,'2025-Final'!$C$8:$R$131,12,FALSE)</f>
        <v>3504</v>
      </c>
    </row>
    <row r="408" spans="1:7" x14ac:dyDescent="0.25">
      <c r="A408" t="s">
        <v>299</v>
      </c>
      <c r="B408" t="s">
        <v>78</v>
      </c>
      <c r="C408" t="s">
        <v>316</v>
      </c>
      <c r="D408">
        <v>3379</v>
      </c>
      <c r="E408">
        <v>3269</v>
      </c>
      <c r="F408">
        <f>VLOOKUP($B408,'2025-Final'!$C$8:$R$131,7,FALSE)</f>
        <v>3379</v>
      </c>
      <c r="G408">
        <f>VLOOKUP($B408,'2025-Final'!$C$8:$R$131,13,FALSE)</f>
        <v>3269</v>
      </c>
    </row>
    <row r="409" spans="1:7" x14ac:dyDescent="0.25">
      <c r="A409" t="s">
        <v>299</v>
      </c>
      <c r="B409" t="s">
        <v>78</v>
      </c>
      <c r="C409" t="s">
        <v>312</v>
      </c>
      <c r="D409">
        <v>3213</v>
      </c>
      <c r="E409">
        <v>3133</v>
      </c>
      <c r="F409">
        <f>VLOOKUP($B409,'2025-Final'!$C$8:$R$131,8,FALSE)</f>
        <v>3213</v>
      </c>
      <c r="G409">
        <f>VLOOKUP($B409,'2025-Final'!$C$8:$R$131,14,FALSE)</f>
        <v>3133</v>
      </c>
    </row>
    <row r="410" spans="1:7" x14ac:dyDescent="0.25">
      <c r="A410" t="s">
        <v>299</v>
      </c>
      <c r="B410" t="s">
        <v>78</v>
      </c>
      <c r="C410" t="s">
        <v>314</v>
      </c>
      <c r="D410">
        <v>13321</v>
      </c>
      <c r="E410">
        <v>14715</v>
      </c>
      <c r="F410">
        <f>VLOOKUP($B410,'2025-Final'!$C$8:$R$131,9,FALSE)</f>
        <v>13321</v>
      </c>
      <c r="G410">
        <f>VLOOKUP($B410,'2025-Final'!$C$8:$R$131,15,FALSE)</f>
        <v>14715</v>
      </c>
    </row>
    <row r="411" spans="1:7" x14ac:dyDescent="0.25">
      <c r="A411" t="s">
        <v>299</v>
      </c>
      <c r="B411" t="s">
        <v>78</v>
      </c>
      <c r="C411" t="s">
        <v>313</v>
      </c>
      <c r="D411">
        <v>2376</v>
      </c>
      <c r="E411">
        <v>2502</v>
      </c>
      <c r="F411">
        <f>VLOOKUP($B411,'2025-Final'!$C$8:$R$131,10,FALSE)</f>
        <v>2376</v>
      </c>
      <c r="G411">
        <f>VLOOKUP($B411,'2025-Final'!$C$8:$R$131,16,FALSE)</f>
        <v>2502</v>
      </c>
    </row>
    <row r="412" spans="1:7" x14ac:dyDescent="0.25">
      <c r="A412" t="s">
        <v>296</v>
      </c>
      <c r="B412" t="s">
        <v>79</v>
      </c>
      <c r="C412" t="s">
        <v>318</v>
      </c>
      <c r="D412">
        <v>2308</v>
      </c>
      <c r="E412">
        <v>2203</v>
      </c>
      <c r="F412">
        <f>VLOOKUP($B412,'2025-Final'!$C$8:$R$131,6,FALSE)</f>
        <v>2308</v>
      </c>
      <c r="G412">
        <f>VLOOKUP($B412,'2025-Final'!$C$8:$R$131,12,FALSE)</f>
        <v>2203</v>
      </c>
    </row>
    <row r="413" spans="1:7" x14ac:dyDescent="0.25">
      <c r="A413" t="s">
        <v>296</v>
      </c>
      <c r="B413" t="s">
        <v>79</v>
      </c>
      <c r="C413" t="s">
        <v>316</v>
      </c>
      <c r="D413">
        <v>2144</v>
      </c>
      <c r="E413">
        <v>2055</v>
      </c>
      <c r="F413">
        <f>VLOOKUP($B413,'2025-Final'!$C$8:$R$131,7,FALSE)</f>
        <v>2144</v>
      </c>
      <c r="G413">
        <f>VLOOKUP($B413,'2025-Final'!$C$8:$R$131,13,FALSE)</f>
        <v>2055</v>
      </c>
    </row>
    <row r="414" spans="1:7" x14ac:dyDescent="0.25">
      <c r="A414" t="s">
        <v>296</v>
      </c>
      <c r="B414" t="s">
        <v>79</v>
      </c>
      <c r="C414" t="s">
        <v>312</v>
      </c>
      <c r="D414">
        <v>2039</v>
      </c>
      <c r="E414">
        <v>1969</v>
      </c>
      <c r="F414">
        <f>VLOOKUP($B414,'2025-Final'!$C$8:$R$131,8,FALSE)</f>
        <v>2039</v>
      </c>
      <c r="G414">
        <f>VLOOKUP($B414,'2025-Final'!$C$8:$R$131,14,FALSE)</f>
        <v>1969</v>
      </c>
    </row>
    <row r="415" spans="1:7" x14ac:dyDescent="0.25">
      <c r="A415" t="s">
        <v>296</v>
      </c>
      <c r="B415" t="s">
        <v>79</v>
      </c>
      <c r="C415" t="s">
        <v>314</v>
      </c>
      <c r="D415">
        <v>8454</v>
      </c>
      <c r="E415">
        <v>9251</v>
      </c>
      <c r="F415">
        <f>VLOOKUP($B415,'2025-Final'!$C$8:$R$131,9,FALSE)</f>
        <v>8454</v>
      </c>
      <c r="G415">
        <f>VLOOKUP($B415,'2025-Final'!$C$8:$R$131,15,FALSE)</f>
        <v>9251</v>
      </c>
    </row>
    <row r="416" spans="1:7" x14ac:dyDescent="0.25">
      <c r="A416" t="s">
        <v>296</v>
      </c>
      <c r="B416" t="s">
        <v>79</v>
      </c>
      <c r="C416" t="s">
        <v>313</v>
      </c>
      <c r="D416">
        <v>1508</v>
      </c>
      <c r="E416">
        <v>1573</v>
      </c>
      <c r="F416">
        <f>VLOOKUP($B416,'2025-Final'!$C$8:$R$131,10,FALSE)</f>
        <v>1508</v>
      </c>
      <c r="G416">
        <f>VLOOKUP($B416,'2025-Final'!$C$8:$R$131,16,FALSE)</f>
        <v>1573</v>
      </c>
    </row>
    <row r="417" spans="1:7" x14ac:dyDescent="0.25">
      <c r="A417" t="s">
        <v>296</v>
      </c>
      <c r="B417" t="s">
        <v>80</v>
      </c>
      <c r="C417" t="s">
        <v>318</v>
      </c>
      <c r="D417">
        <v>866</v>
      </c>
      <c r="E417">
        <v>801</v>
      </c>
      <c r="F417">
        <f>VLOOKUP($B417,'2025-Final'!$C$8:$R$131,6,FALSE)</f>
        <v>866</v>
      </c>
      <c r="G417">
        <f>VLOOKUP($B417,'2025-Final'!$C$8:$R$131,12,FALSE)</f>
        <v>801</v>
      </c>
    </row>
    <row r="418" spans="1:7" x14ac:dyDescent="0.25">
      <c r="A418" t="s">
        <v>296</v>
      </c>
      <c r="B418" t="s">
        <v>80</v>
      </c>
      <c r="C418" t="s">
        <v>316</v>
      </c>
      <c r="D418">
        <v>805</v>
      </c>
      <c r="E418">
        <v>747</v>
      </c>
      <c r="F418">
        <f>VLOOKUP($B418,'2025-Final'!$C$8:$R$131,7,FALSE)</f>
        <v>805</v>
      </c>
      <c r="G418">
        <f>VLOOKUP($B418,'2025-Final'!$C$8:$R$131,13,FALSE)</f>
        <v>747</v>
      </c>
    </row>
    <row r="419" spans="1:7" x14ac:dyDescent="0.25">
      <c r="A419" t="s">
        <v>296</v>
      </c>
      <c r="B419" t="s">
        <v>80</v>
      </c>
      <c r="C419" t="s">
        <v>312</v>
      </c>
      <c r="D419">
        <v>765</v>
      </c>
      <c r="E419">
        <v>716</v>
      </c>
      <c r="F419">
        <f>VLOOKUP($B419,'2025-Final'!$C$8:$R$131,8,FALSE)</f>
        <v>765</v>
      </c>
      <c r="G419">
        <f>VLOOKUP($B419,'2025-Final'!$C$8:$R$131,14,FALSE)</f>
        <v>716</v>
      </c>
    </row>
    <row r="420" spans="1:7" x14ac:dyDescent="0.25">
      <c r="A420" t="s">
        <v>296</v>
      </c>
      <c r="B420" t="s">
        <v>80</v>
      </c>
      <c r="C420" t="s">
        <v>314</v>
      </c>
      <c r="D420">
        <v>3173</v>
      </c>
      <c r="E420">
        <v>3365</v>
      </c>
      <c r="F420">
        <f>VLOOKUP($B420,'2025-Final'!$C$8:$R$131,9,FALSE)</f>
        <v>3173</v>
      </c>
      <c r="G420">
        <f>VLOOKUP($B420,'2025-Final'!$C$8:$R$131,15,FALSE)</f>
        <v>3365</v>
      </c>
    </row>
    <row r="421" spans="1:7" x14ac:dyDescent="0.25">
      <c r="A421" t="s">
        <v>296</v>
      </c>
      <c r="B421" t="s">
        <v>80</v>
      </c>
      <c r="C421" t="s">
        <v>313</v>
      </c>
      <c r="D421">
        <v>566</v>
      </c>
      <c r="E421">
        <v>572</v>
      </c>
      <c r="F421">
        <f>VLOOKUP($B421,'2025-Final'!$C$8:$R$131,10,FALSE)</f>
        <v>566</v>
      </c>
      <c r="G421">
        <f>VLOOKUP($B421,'2025-Final'!$C$8:$R$131,16,FALSE)</f>
        <v>572</v>
      </c>
    </row>
    <row r="422" spans="1:7" x14ac:dyDescent="0.25">
      <c r="A422" t="s">
        <v>296</v>
      </c>
      <c r="B422" t="s">
        <v>81</v>
      </c>
      <c r="C422" t="s">
        <v>318</v>
      </c>
      <c r="D422">
        <v>3187</v>
      </c>
      <c r="E422">
        <v>3073</v>
      </c>
      <c r="F422">
        <f>VLOOKUP($B422,'2025-Final'!$C$8:$R$131,6,FALSE)</f>
        <v>3187</v>
      </c>
      <c r="G422">
        <f>VLOOKUP($B422,'2025-Final'!$C$8:$R$131,12,FALSE)</f>
        <v>3073</v>
      </c>
    </row>
    <row r="423" spans="1:7" x14ac:dyDescent="0.25">
      <c r="A423" t="s">
        <v>296</v>
      </c>
      <c r="B423" t="s">
        <v>81</v>
      </c>
      <c r="C423" t="s">
        <v>316</v>
      </c>
      <c r="D423">
        <v>2961</v>
      </c>
      <c r="E423">
        <v>2867</v>
      </c>
      <c r="F423">
        <f>VLOOKUP($B423,'2025-Final'!$C$8:$R$131,7,FALSE)</f>
        <v>2961</v>
      </c>
      <c r="G423">
        <f>VLOOKUP($B423,'2025-Final'!$C$8:$R$131,13,FALSE)</f>
        <v>2867</v>
      </c>
    </row>
    <row r="424" spans="1:7" x14ac:dyDescent="0.25">
      <c r="A424" t="s">
        <v>296</v>
      </c>
      <c r="B424" t="s">
        <v>81</v>
      </c>
      <c r="C424" t="s">
        <v>312</v>
      </c>
      <c r="D424">
        <v>2816</v>
      </c>
      <c r="E424">
        <v>2747</v>
      </c>
      <c r="F424">
        <f>VLOOKUP($B424,'2025-Final'!$C$8:$R$131,8,FALSE)</f>
        <v>2816</v>
      </c>
      <c r="G424">
        <f>VLOOKUP($B424,'2025-Final'!$C$8:$R$131,14,FALSE)</f>
        <v>2747</v>
      </c>
    </row>
    <row r="425" spans="1:7" x14ac:dyDescent="0.25">
      <c r="A425" t="s">
        <v>296</v>
      </c>
      <c r="B425" t="s">
        <v>81</v>
      </c>
      <c r="C425" t="s">
        <v>314</v>
      </c>
      <c r="D425">
        <v>11676</v>
      </c>
      <c r="E425">
        <v>12905</v>
      </c>
      <c r="F425">
        <f>VLOOKUP($B425,'2025-Final'!$C$8:$R$131,9,FALSE)</f>
        <v>11676</v>
      </c>
      <c r="G425">
        <f>VLOOKUP($B425,'2025-Final'!$C$8:$R$131,15,FALSE)</f>
        <v>12905</v>
      </c>
    </row>
    <row r="426" spans="1:7" x14ac:dyDescent="0.25">
      <c r="A426" t="s">
        <v>296</v>
      </c>
      <c r="B426" t="s">
        <v>81</v>
      </c>
      <c r="C426" t="s">
        <v>313</v>
      </c>
      <c r="D426">
        <v>2083</v>
      </c>
      <c r="E426">
        <v>2194</v>
      </c>
      <c r="F426">
        <f>VLOOKUP($B426,'2025-Final'!$C$8:$R$131,10,FALSE)</f>
        <v>2083</v>
      </c>
      <c r="G426">
        <f>VLOOKUP($B426,'2025-Final'!$C$8:$R$131,16,FALSE)</f>
        <v>2194</v>
      </c>
    </row>
    <row r="427" spans="1:7" x14ac:dyDescent="0.25">
      <c r="A427" t="s">
        <v>296</v>
      </c>
      <c r="B427" t="s">
        <v>284</v>
      </c>
      <c r="C427" t="s">
        <v>318</v>
      </c>
      <c r="D427">
        <v>1163</v>
      </c>
      <c r="E427">
        <v>1245</v>
      </c>
      <c r="F427">
        <f>VLOOKUP($B427,'2025-Final'!$C$8:$R$131,6,FALSE)</f>
        <v>1163</v>
      </c>
      <c r="G427">
        <f>VLOOKUP($B427,'2025-Final'!$C$8:$R$131,12,FALSE)</f>
        <v>1245</v>
      </c>
    </row>
    <row r="428" spans="1:7" x14ac:dyDescent="0.25">
      <c r="A428" t="s">
        <v>296</v>
      </c>
      <c r="B428" t="s">
        <v>284</v>
      </c>
      <c r="C428" t="s">
        <v>316</v>
      </c>
      <c r="D428">
        <v>1080</v>
      </c>
      <c r="E428">
        <v>1162</v>
      </c>
      <c r="F428">
        <f>VLOOKUP($B428,'2025-Final'!$C$8:$R$131,7,FALSE)</f>
        <v>1080</v>
      </c>
      <c r="G428">
        <f>VLOOKUP($B428,'2025-Final'!$C$8:$R$131,13,FALSE)</f>
        <v>1162</v>
      </c>
    </row>
    <row r="429" spans="1:7" x14ac:dyDescent="0.25">
      <c r="A429" t="s">
        <v>296</v>
      </c>
      <c r="B429" t="s">
        <v>284</v>
      </c>
      <c r="C429" t="s">
        <v>312</v>
      </c>
      <c r="D429">
        <v>1027</v>
      </c>
      <c r="E429">
        <v>1113</v>
      </c>
      <c r="F429">
        <f>VLOOKUP($B429,'2025-Final'!$C$8:$R$131,8,FALSE)</f>
        <v>1027</v>
      </c>
      <c r="G429">
        <f>VLOOKUP($B429,'2025-Final'!$C$8:$R$131,14,FALSE)</f>
        <v>1113</v>
      </c>
    </row>
    <row r="430" spans="1:7" x14ac:dyDescent="0.25">
      <c r="A430" t="s">
        <v>296</v>
      </c>
      <c r="B430" t="s">
        <v>284</v>
      </c>
      <c r="C430" t="s">
        <v>314</v>
      </c>
      <c r="D430">
        <v>4260</v>
      </c>
      <c r="E430">
        <v>5230</v>
      </c>
      <c r="F430">
        <f>VLOOKUP($B430,'2025-Final'!$C$8:$R$131,9,FALSE)</f>
        <v>4260</v>
      </c>
      <c r="G430">
        <f>VLOOKUP($B430,'2025-Final'!$C$8:$R$131,15,FALSE)</f>
        <v>5230</v>
      </c>
    </row>
    <row r="431" spans="1:7" x14ac:dyDescent="0.25">
      <c r="A431" t="s">
        <v>296</v>
      </c>
      <c r="B431" t="s">
        <v>284</v>
      </c>
      <c r="C431" t="s">
        <v>313</v>
      </c>
      <c r="D431">
        <v>760</v>
      </c>
      <c r="E431">
        <v>889</v>
      </c>
      <c r="F431">
        <f>VLOOKUP($B431,'2025-Final'!$C$8:$R$131,10,FALSE)</f>
        <v>760</v>
      </c>
      <c r="G431">
        <f>VLOOKUP($B431,'2025-Final'!$C$8:$R$131,16,FALSE)</f>
        <v>889</v>
      </c>
    </row>
    <row r="432" spans="1:7" x14ac:dyDescent="0.25">
      <c r="A432" t="s">
        <v>300</v>
      </c>
      <c r="B432" t="s">
        <v>82</v>
      </c>
      <c r="C432" t="s">
        <v>318</v>
      </c>
      <c r="D432">
        <v>2366</v>
      </c>
      <c r="E432">
        <v>2190</v>
      </c>
      <c r="F432">
        <f>VLOOKUP($B432,'2025-Final'!$C$8:$R$131,6,FALSE)</f>
        <v>2366</v>
      </c>
      <c r="G432">
        <f>VLOOKUP($B432,'2025-Final'!$C$8:$R$131,12,FALSE)</f>
        <v>2190</v>
      </c>
    </row>
    <row r="433" spans="1:7" x14ac:dyDescent="0.25">
      <c r="A433" t="s">
        <v>300</v>
      </c>
      <c r="B433" t="s">
        <v>82</v>
      </c>
      <c r="C433" t="s">
        <v>316</v>
      </c>
      <c r="D433">
        <v>2198</v>
      </c>
      <c r="E433">
        <v>2043</v>
      </c>
      <c r="F433">
        <f>VLOOKUP($B433,'2025-Final'!$C$8:$R$131,7,FALSE)</f>
        <v>2198</v>
      </c>
      <c r="G433">
        <f>VLOOKUP($B433,'2025-Final'!$C$8:$R$131,13,FALSE)</f>
        <v>2043</v>
      </c>
    </row>
    <row r="434" spans="1:7" x14ac:dyDescent="0.25">
      <c r="A434" t="s">
        <v>300</v>
      </c>
      <c r="B434" t="s">
        <v>82</v>
      </c>
      <c r="C434" t="s">
        <v>312</v>
      </c>
      <c r="D434">
        <v>2091</v>
      </c>
      <c r="E434">
        <v>1957</v>
      </c>
      <c r="F434">
        <f>VLOOKUP($B434,'2025-Final'!$C$8:$R$131,8,FALSE)</f>
        <v>2091</v>
      </c>
      <c r="G434">
        <f>VLOOKUP($B434,'2025-Final'!$C$8:$R$131,14,FALSE)</f>
        <v>1957</v>
      </c>
    </row>
    <row r="435" spans="1:7" x14ac:dyDescent="0.25">
      <c r="A435" t="s">
        <v>300</v>
      </c>
      <c r="B435" t="s">
        <v>82</v>
      </c>
      <c r="C435" t="s">
        <v>314</v>
      </c>
      <c r="D435">
        <v>8667</v>
      </c>
      <c r="E435">
        <v>9195</v>
      </c>
      <c r="F435">
        <f>VLOOKUP($B435,'2025-Final'!$C$8:$R$131,9,FALSE)</f>
        <v>8667</v>
      </c>
      <c r="G435">
        <f>VLOOKUP($B435,'2025-Final'!$C$8:$R$131,15,FALSE)</f>
        <v>9195</v>
      </c>
    </row>
    <row r="436" spans="1:7" x14ac:dyDescent="0.25">
      <c r="A436" t="s">
        <v>300</v>
      </c>
      <c r="B436" t="s">
        <v>82</v>
      </c>
      <c r="C436" t="s">
        <v>313</v>
      </c>
      <c r="D436">
        <v>1546</v>
      </c>
      <c r="E436">
        <v>1563</v>
      </c>
      <c r="F436">
        <f>VLOOKUP($B436,'2025-Final'!$C$8:$R$131,10,FALSE)</f>
        <v>1546</v>
      </c>
      <c r="G436">
        <f>VLOOKUP($B436,'2025-Final'!$C$8:$R$131,16,FALSE)</f>
        <v>1563</v>
      </c>
    </row>
    <row r="437" spans="1:7" x14ac:dyDescent="0.25">
      <c r="A437" t="s">
        <v>300</v>
      </c>
      <c r="B437" t="s">
        <v>83</v>
      </c>
      <c r="C437" t="s">
        <v>318</v>
      </c>
      <c r="D437">
        <v>4745</v>
      </c>
      <c r="E437">
        <v>4417</v>
      </c>
      <c r="F437">
        <f>VLOOKUP($B437,'2025-Final'!$C$8:$R$131,6,FALSE)</f>
        <v>4745</v>
      </c>
      <c r="G437">
        <f>VLOOKUP($B437,'2025-Final'!$C$8:$R$131,12,FALSE)</f>
        <v>4417</v>
      </c>
    </row>
    <row r="438" spans="1:7" x14ac:dyDescent="0.25">
      <c r="A438" t="s">
        <v>300</v>
      </c>
      <c r="B438" t="s">
        <v>83</v>
      </c>
      <c r="C438" t="s">
        <v>316</v>
      </c>
      <c r="D438">
        <v>4409</v>
      </c>
      <c r="E438">
        <v>4120</v>
      </c>
      <c r="F438">
        <f>VLOOKUP($B438,'2025-Final'!$C$8:$R$131,7,FALSE)</f>
        <v>4409</v>
      </c>
      <c r="G438">
        <f>VLOOKUP($B438,'2025-Final'!$C$8:$R$131,13,FALSE)</f>
        <v>4120</v>
      </c>
    </row>
    <row r="439" spans="1:7" x14ac:dyDescent="0.25">
      <c r="A439" t="s">
        <v>300</v>
      </c>
      <c r="B439" t="s">
        <v>83</v>
      </c>
      <c r="C439" t="s">
        <v>312</v>
      </c>
      <c r="D439">
        <v>4193</v>
      </c>
      <c r="E439">
        <v>3948</v>
      </c>
      <c r="F439">
        <f>VLOOKUP($B439,'2025-Final'!$C$8:$R$131,8,FALSE)</f>
        <v>4193</v>
      </c>
      <c r="G439">
        <f>VLOOKUP($B439,'2025-Final'!$C$8:$R$131,14,FALSE)</f>
        <v>3948</v>
      </c>
    </row>
    <row r="440" spans="1:7" x14ac:dyDescent="0.25">
      <c r="A440" t="s">
        <v>300</v>
      </c>
      <c r="B440" t="s">
        <v>83</v>
      </c>
      <c r="C440" t="s">
        <v>314</v>
      </c>
      <c r="D440">
        <v>17381</v>
      </c>
      <c r="E440">
        <v>18547</v>
      </c>
      <c r="F440">
        <f>VLOOKUP($B440,'2025-Final'!$C$8:$R$131,9,FALSE)</f>
        <v>17381</v>
      </c>
      <c r="G440">
        <f>VLOOKUP($B440,'2025-Final'!$C$8:$R$131,15,FALSE)</f>
        <v>18547</v>
      </c>
    </row>
    <row r="441" spans="1:7" x14ac:dyDescent="0.25">
      <c r="A441" t="s">
        <v>300</v>
      </c>
      <c r="B441" t="s">
        <v>83</v>
      </c>
      <c r="C441" t="s">
        <v>313</v>
      </c>
      <c r="D441">
        <v>3101</v>
      </c>
      <c r="E441">
        <v>3154</v>
      </c>
      <c r="F441">
        <f>VLOOKUP($B441,'2025-Final'!$C$8:$R$131,10,FALSE)</f>
        <v>3101</v>
      </c>
      <c r="G441">
        <f>VLOOKUP($B441,'2025-Final'!$C$8:$R$131,16,FALSE)</f>
        <v>3154</v>
      </c>
    </row>
    <row r="442" spans="1:7" x14ac:dyDescent="0.25">
      <c r="A442" t="s">
        <v>296</v>
      </c>
      <c r="B442" t="s">
        <v>84</v>
      </c>
      <c r="C442" t="s">
        <v>318</v>
      </c>
      <c r="D442">
        <v>493</v>
      </c>
      <c r="E442">
        <v>481</v>
      </c>
      <c r="F442">
        <f>VLOOKUP($B442,'2025-Final'!$C$8:$R$131,6,FALSE)</f>
        <v>493</v>
      </c>
      <c r="G442">
        <f>VLOOKUP($B442,'2025-Final'!$C$8:$R$131,12,FALSE)</f>
        <v>481</v>
      </c>
    </row>
    <row r="443" spans="1:7" x14ac:dyDescent="0.25">
      <c r="A443" t="s">
        <v>296</v>
      </c>
      <c r="B443" t="s">
        <v>84</v>
      </c>
      <c r="C443" t="s">
        <v>316</v>
      </c>
      <c r="D443">
        <v>458</v>
      </c>
      <c r="E443">
        <v>449</v>
      </c>
      <c r="F443">
        <f>VLOOKUP($B443,'2025-Final'!$C$8:$R$131,7,FALSE)</f>
        <v>458</v>
      </c>
      <c r="G443">
        <f>VLOOKUP($B443,'2025-Final'!$C$8:$R$131,13,FALSE)</f>
        <v>449</v>
      </c>
    </row>
    <row r="444" spans="1:7" x14ac:dyDescent="0.25">
      <c r="A444" t="s">
        <v>296</v>
      </c>
      <c r="B444" t="s">
        <v>84</v>
      </c>
      <c r="C444" t="s">
        <v>312</v>
      </c>
      <c r="D444">
        <v>436</v>
      </c>
      <c r="E444">
        <v>430</v>
      </c>
      <c r="F444">
        <f>VLOOKUP($B444,'2025-Final'!$C$8:$R$131,8,FALSE)</f>
        <v>436</v>
      </c>
      <c r="G444">
        <f>VLOOKUP($B444,'2025-Final'!$C$8:$R$131,14,FALSE)</f>
        <v>430</v>
      </c>
    </row>
    <row r="445" spans="1:7" x14ac:dyDescent="0.25">
      <c r="A445" t="s">
        <v>296</v>
      </c>
      <c r="B445" t="s">
        <v>84</v>
      </c>
      <c r="C445" t="s">
        <v>314</v>
      </c>
      <c r="D445">
        <v>1809</v>
      </c>
      <c r="E445">
        <v>2022</v>
      </c>
      <c r="F445">
        <f>VLOOKUP($B445,'2025-Final'!$C$8:$R$131,9,FALSE)</f>
        <v>1809</v>
      </c>
      <c r="G445">
        <f>VLOOKUP($B445,'2025-Final'!$C$8:$R$131,15,FALSE)</f>
        <v>2022</v>
      </c>
    </row>
    <row r="446" spans="1:7" x14ac:dyDescent="0.25">
      <c r="A446" t="s">
        <v>296</v>
      </c>
      <c r="B446" t="s">
        <v>84</v>
      </c>
      <c r="C446" t="s">
        <v>313</v>
      </c>
      <c r="D446">
        <v>322</v>
      </c>
      <c r="E446">
        <v>343</v>
      </c>
      <c r="F446">
        <f>VLOOKUP($B446,'2025-Final'!$C$8:$R$131,10,FALSE)</f>
        <v>322</v>
      </c>
      <c r="G446">
        <f>VLOOKUP($B446,'2025-Final'!$C$8:$R$131,16,FALSE)</f>
        <v>343</v>
      </c>
    </row>
    <row r="447" spans="1:7" x14ac:dyDescent="0.25">
      <c r="A447" t="s">
        <v>294</v>
      </c>
      <c r="B447" t="s">
        <v>85</v>
      </c>
      <c r="C447" t="s">
        <v>318</v>
      </c>
      <c r="D447">
        <v>15453</v>
      </c>
      <c r="E447">
        <v>15849</v>
      </c>
      <c r="F447">
        <f>VLOOKUP($B447,'2025-Final'!$C$8:$R$131,6,FALSE)</f>
        <v>15453</v>
      </c>
      <c r="G447">
        <f>VLOOKUP($B447,'2025-Final'!$C$8:$R$131,12,FALSE)</f>
        <v>15849</v>
      </c>
    </row>
    <row r="448" spans="1:7" x14ac:dyDescent="0.25">
      <c r="A448" t="s">
        <v>294</v>
      </c>
      <c r="B448" t="s">
        <v>85</v>
      </c>
      <c r="C448" t="s">
        <v>316</v>
      </c>
      <c r="D448">
        <v>14360</v>
      </c>
      <c r="E448">
        <v>14786</v>
      </c>
      <c r="F448">
        <f>VLOOKUP($B448,'2025-Final'!$C$8:$R$131,7,FALSE)</f>
        <v>14360</v>
      </c>
      <c r="G448">
        <f>VLOOKUP($B448,'2025-Final'!$C$8:$R$131,13,FALSE)</f>
        <v>14786</v>
      </c>
    </row>
    <row r="449" spans="1:7" x14ac:dyDescent="0.25">
      <c r="A449" t="s">
        <v>294</v>
      </c>
      <c r="B449" t="s">
        <v>85</v>
      </c>
      <c r="C449" t="s">
        <v>312</v>
      </c>
      <c r="D449">
        <v>13657</v>
      </c>
      <c r="E449">
        <v>14170</v>
      </c>
      <c r="F449">
        <f>VLOOKUP($B449,'2025-Final'!$C$8:$R$131,8,FALSE)</f>
        <v>13657</v>
      </c>
      <c r="G449">
        <f>VLOOKUP($B449,'2025-Final'!$C$8:$R$131,14,FALSE)</f>
        <v>14170</v>
      </c>
    </row>
    <row r="450" spans="1:7" x14ac:dyDescent="0.25">
      <c r="A450" t="s">
        <v>294</v>
      </c>
      <c r="B450" t="s">
        <v>85</v>
      </c>
      <c r="C450" t="s">
        <v>314</v>
      </c>
      <c r="D450">
        <v>56579</v>
      </c>
      <c r="E450">
        <v>66520</v>
      </c>
      <c r="F450">
        <f>VLOOKUP($B450,'2025-Final'!$C$8:$R$131,9,FALSE)</f>
        <v>56579</v>
      </c>
      <c r="G450">
        <f>VLOOKUP($B450,'2025-Final'!$C$8:$R$131,15,FALSE)</f>
        <v>66520</v>
      </c>
    </row>
    <row r="451" spans="1:7" x14ac:dyDescent="0.25">
      <c r="A451" t="s">
        <v>294</v>
      </c>
      <c r="B451" t="s">
        <v>85</v>
      </c>
      <c r="C451" t="s">
        <v>313</v>
      </c>
      <c r="D451">
        <v>10099</v>
      </c>
      <c r="E451">
        <v>11321</v>
      </c>
      <c r="F451">
        <f>VLOOKUP($B451,'2025-Final'!$C$8:$R$131,10,FALSE)</f>
        <v>10099</v>
      </c>
      <c r="G451">
        <f>VLOOKUP($B451,'2025-Final'!$C$8:$R$131,16,FALSE)</f>
        <v>11321</v>
      </c>
    </row>
    <row r="452" spans="1:7" x14ac:dyDescent="0.25">
      <c r="A452" t="s">
        <v>292</v>
      </c>
      <c r="B452" t="s">
        <v>86</v>
      </c>
      <c r="C452" t="s">
        <v>318</v>
      </c>
      <c r="D452">
        <v>3340</v>
      </c>
      <c r="E452">
        <v>3060</v>
      </c>
      <c r="F452">
        <f>VLOOKUP($B452,'2025-Final'!$C$8:$R$131,6,FALSE)</f>
        <v>3340</v>
      </c>
      <c r="G452">
        <f>VLOOKUP($B452,'2025-Final'!$C$8:$R$131,12,FALSE)</f>
        <v>3060</v>
      </c>
    </row>
    <row r="453" spans="1:7" x14ac:dyDescent="0.25">
      <c r="A453" t="s">
        <v>292</v>
      </c>
      <c r="B453" t="s">
        <v>86</v>
      </c>
      <c r="C453" t="s">
        <v>316</v>
      </c>
      <c r="D453">
        <v>3103</v>
      </c>
      <c r="E453">
        <v>2855</v>
      </c>
      <c r="F453">
        <f>VLOOKUP($B453,'2025-Final'!$C$8:$R$131,7,FALSE)</f>
        <v>3103</v>
      </c>
      <c r="G453">
        <f>VLOOKUP($B453,'2025-Final'!$C$8:$R$131,13,FALSE)</f>
        <v>2855</v>
      </c>
    </row>
    <row r="454" spans="1:7" x14ac:dyDescent="0.25">
      <c r="A454" t="s">
        <v>292</v>
      </c>
      <c r="B454" t="s">
        <v>86</v>
      </c>
      <c r="C454" t="s">
        <v>312</v>
      </c>
      <c r="D454">
        <v>2951</v>
      </c>
      <c r="E454">
        <v>2736</v>
      </c>
      <c r="F454">
        <f>VLOOKUP($B454,'2025-Final'!$C$8:$R$131,8,FALSE)</f>
        <v>2951</v>
      </c>
      <c r="G454">
        <f>VLOOKUP($B454,'2025-Final'!$C$8:$R$131,14,FALSE)</f>
        <v>2736</v>
      </c>
    </row>
    <row r="455" spans="1:7" x14ac:dyDescent="0.25">
      <c r="A455" t="s">
        <v>292</v>
      </c>
      <c r="B455" t="s">
        <v>86</v>
      </c>
      <c r="C455" t="s">
        <v>314</v>
      </c>
      <c r="D455">
        <v>12235</v>
      </c>
      <c r="E455">
        <v>12852</v>
      </c>
      <c r="F455">
        <f>VLOOKUP($B455,'2025-Final'!$C$8:$R$131,9,FALSE)</f>
        <v>12235</v>
      </c>
      <c r="G455">
        <f>VLOOKUP($B455,'2025-Final'!$C$8:$R$131,15,FALSE)</f>
        <v>12852</v>
      </c>
    </row>
    <row r="456" spans="1:7" x14ac:dyDescent="0.25">
      <c r="A456" t="s">
        <v>292</v>
      </c>
      <c r="B456" t="s">
        <v>86</v>
      </c>
      <c r="C456" t="s">
        <v>313</v>
      </c>
      <c r="D456">
        <v>2183</v>
      </c>
      <c r="E456">
        <v>2185</v>
      </c>
      <c r="F456">
        <f>VLOOKUP($B456,'2025-Final'!$C$8:$R$131,10,FALSE)</f>
        <v>2183</v>
      </c>
      <c r="G456">
        <f>VLOOKUP($B456,'2025-Final'!$C$8:$R$131,16,FALSE)</f>
        <v>2185</v>
      </c>
    </row>
    <row r="457" spans="1:7" x14ac:dyDescent="0.25">
      <c r="A457" t="s">
        <v>294</v>
      </c>
      <c r="B457" t="s">
        <v>87</v>
      </c>
      <c r="C457" t="s">
        <v>318</v>
      </c>
      <c r="D457">
        <v>2943</v>
      </c>
      <c r="E457">
        <v>2810</v>
      </c>
      <c r="F457">
        <f>VLOOKUP($B457,'2025-Final'!$C$8:$R$131,6,FALSE)</f>
        <v>2943</v>
      </c>
      <c r="G457">
        <f>VLOOKUP($B457,'2025-Final'!$C$8:$R$131,12,FALSE)</f>
        <v>2810</v>
      </c>
    </row>
    <row r="458" spans="1:7" x14ac:dyDescent="0.25">
      <c r="A458" t="s">
        <v>294</v>
      </c>
      <c r="B458" t="s">
        <v>87</v>
      </c>
      <c r="C458" t="s">
        <v>316</v>
      </c>
      <c r="D458">
        <v>2735</v>
      </c>
      <c r="E458">
        <v>2621</v>
      </c>
      <c r="F458">
        <f>VLOOKUP($B458,'2025-Final'!$C$8:$R$131,7,FALSE)</f>
        <v>2735</v>
      </c>
      <c r="G458">
        <f>VLOOKUP($B458,'2025-Final'!$C$8:$R$131,13,FALSE)</f>
        <v>2621</v>
      </c>
    </row>
    <row r="459" spans="1:7" x14ac:dyDescent="0.25">
      <c r="A459" t="s">
        <v>294</v>
      </c>
      <c r="B459" t="s">
        <v>87</v>
      </c>
      <c r="C459" t="s">
        <v>312</v>
      </c>
      <c r="D459">
        <v>2601</v>
      </c>
      <c r="E459">
        <v>2512</v>
      </c>
      <c r="F459">
        <f>VLOOKUP($B459,'2025-Final'!$C$8:$R$131,8,FALSE)</f>
        <v>2601</v>
      </c>
      <c r="G459">
        <f>VLOOKUP($B459,'2025-Final'!$C$8:$R$131,14,FALSE)</f>
        <v>2512</v>
      </c>
    </row>
    <row r="460" spans="1:7" x14ac:dyDescent="0.25">
      <c r="A460" t="s">
        <v>294</v>
      </c>
      <c r="B460" t="s">
        <v>87</v>
      </c>
      <c r="C460" t="s">
        <v>314</v>
      </c>
      <c r="D460">
        <v>10783</v>
      </c>
      <c r="E460">
        <v>11799</v>
      </c>
      <c r="F460">
        <f>VLOOKUP($B460,'2025-Final'!$C$8:$R$131,9,FALSE)</f>
        <v>10783</v>
      </c>
      <c r="G460">
        <f>VLOOKUP($B460,'2025-Final'!$C$8:$R$131,15,FALSE)</f>
        <v>11799</v>
      </c>
    </row>
    <row r="461" spans="1:7" x14ac:dyDescent="0.25">
      <c r="A461" t="s">
        <v>294</v>
      </c>
      <c r="B461" t="s">
        <v>87</v>
      </c>
      <c r="C461" t="s">
        <v>313</v>
      </c>
      <c r="D461">
        <v>1924</v>
      </c>
      <c r="E461">
        <v>2006</v>
      </c>
      <c r="F461">
        <f>VLOOKUP($B461,'2025-Final'!$C$8:$R$131,10,FALSE)</f>
        <v>1924</v>
      </c>
      <c r="G461">
        <f>VLOOKUP($B461,'2025-Final'!$C$8:$R$131,16,FALSE)</f>
        <v>2006</v>
      </c>
    </row>
    <row r="462" spans="1:7" x14ac:dyDescent="0.25">
      <c r="A462" t="s">
        <v>292</v>
      </c>
      <c r="B462" t="s">
        <v>88</v>
      </c>
      <c r="C462" t="s">
        <v>318</v>
      </c>
      <c r="D462">
        <v>581</v>
      </c>
      <c r="E462">
        <v>529</v>
      </c>
      <c r="F462">
        <f>VLOOKUP($B462,'2025-Final'!$C$8:$R$131,6,FALSE)</f>
        <v>581</v>
      </c>
      <c r="G462">
        <f>VLOOKUP($B462,'2025-Final'!$C$8:$R$131,12,FALSE)</f>
        <v>529</v>
      </c>
    </row>
    <row r="463" spans="1:7" x14ac:dyDescent="0.25">
      <c r="A463" t="s">
        <v>292</v>
      </c>
      <c r="B463" t="s">
        <v>88</v>
      </c>
      <c r="C463" t="s">
        <v>316</v>
      </c>
      <c r="D463">
        <v>540</v>
      </c>
      <c r="E463">
        <v>493</v>
      </c>
      <c r="F463">
        <f>VLOOKUP($B463,'2025-Final'!$C$8:$R$131,7,FALSE)</f>
        <v>540</v>
      </c>
      <c r="G463">
        <f>VLOOKUP($B463,'2025-Final'!$C$8:$R$131,13,FALSE)</f>
        <v>493</v>
      </c>
    </row>
    <row r="464" spans="1:7" x14ac:dyDescent="0.25">
      <c r="A464" t="s">
        <v>292</v>
      </c>
      <c r="B464" t="s">
        <v>88</v>
      </c>
      <c r="C464" t="s">
        <v>312</v>
      </c>
      <c r="D464">
        <v>513</v>
      </c>
      <c r="E464">
        <v>472</v>
      </c>
      <c r="F464">
        <f>VLOOKUP($B464,'2025-Final'!$C$8:$R$131,8,FALSE)</f>
        <v>513</v>
      </c>
      <c r="G464">
        <f>VLOOKUP($B464,'2025-Final'!$C$8:$R$131,14,FALSE)</f>
        <v>472</v>
      </c>
    </row>
    <row r="465" spans="1:7" x14ac:dyDescent="0.25">
      <c r="A465" t="s">
        <v>292</v>
      </c>
      <c r="B465" t="s">
        <v>88</v>
      </c>
      <c r="C465" t="s">
        <v>314</v>
      </c>
      <c r="D465">
        <v>2130</v>
      </c>
      <c r="E465">
        <v>2221</v>
      </c>
      <c r="F465">
        <f>VLOOKUP($B465,'2025-Final'!$C$8:$R$131,9,FALSE)</f>
        <v>2130</v>
      </c>
      <c r="G465">
        <f>VLOOKUP($B465,'2025-Final'!$C$8:$R$131,15,FALSE)</f>
        <v>2221</v>
      </c>
    </row>
    <row r="466" spans="1:7" x14ac:dyDescent="0.25">
      <c r="A466" t="s">
        <v>292</v>
      </c>
      <c r="B466" t="s">
        <v>88</v>
      </c>
      <c r="C466" t="s">
        <v>313</v>
      </c>
      <c r="D466">
        <v>380</v>
      </c>
      <c r="E466">
        <v>377</v>
      </c>
      <c r="F466">
        <f>VLOOKUP($B466,'2025-Final'!$C$8:$R$131,10,FALSE)</f>
        <v>380</v>
      </c>
      <c r="G466">
        <f>VLOOKUP($B466,'2025-Final'!$C$8:$R$131,16,FALSE)</f>
        <v>377</v>
      </c>
    </row>
    <row r="467" spans="1:7" x14ac:dyDescent="0.25">
      <c r="A467" t="s">
        <v>294</v>
      </c>
      <c r="B467" t="s">
        <v>89</v>
      </c>
      <c r="C467" t="s">
        <v>318</v>
      </c>
      <c r="D467">
        <v>424</v>
      </c>
      <c r="E467">
        <v>386</v>
      </c>
      <c r="F467">
        <f>VLOOKUP($B467,'2025-Final'!$C$8:$R$131,6,FALSE)</f>
        <v>424</v>
      </c>
      <c r="G467">
        <f>VLOOKUP($B467,'2025-Final'!$C$8:$R$131,12,FALSE)</f>
        <v>386</v>
      </c>
    </row>
    <row r="468" spans="1:7" x14ac:dyDescent="0.25">
      <c r="A468" t="s">
        <v>294</v>
      </c>
      <c r="B468" t="s">
        <v>89</v>
      </c>
      <c r="C468" t="s">
        <v>316</v>
      </c>
      <c r="D468">
        <v>394</v>
      </c>
      <c r="E468">
        <v>360</v>
      </c>
      <c r="F468">
        <f>VLOOKUP($B468,'2025-Final'!$C$8:$R$131,7,FALSE)</f>
        <v>394</v>
      </c>
      <c r="G468">
        <f>VLOOKUP($B468,'2025-Final'!$C$8:$R$131,13,FALSE)</f>
        <v>360</v>
      </c>
    </row>
    <row r="469" spans="1:7" x14ac:dyDescent="0.25">
      <c r="A469" t="s">
        <v>294</v>
      </c>
      <c r="B469" t="s">
        <v>89</v>
      </c>
      <c r="C469" t="s">
        <v>312</v>
      </c>
      <c r="D469">
        <v>375</v>
      </c>
      <c r="E469">
        <v>345</v>
      </c>
      <c r="F469">
        <f>VLOOKUP($B469,'2025-Final'!$C$8:$R$131,8,FALSE)</f>
        <v>375</v>
      </c>
      <c r="G469">
        <f>VLOOKUP($B469,'2025-Final'!$C$8:$R$131,14,FALSE)</f>
        <v>345</v>
      </c>
    </row>
    <row r="470" spans="1:7" x14ac:dyDescent="0.25">
      <c r="A470" t="s">
        <v>294</v>
      </c>
      <c r="B470" t="s">
        <v>89</v>
      </c>
      <c r="C470" t="s">
        <v>314</v>
      </c>
      <c r="D470">
        <v>1555</v>
      </c>
      <c r="E470">
        <v>1623</v>
      </c>
      <c r="F470">
        <f>VLOOKUP($B470,'2025-Final'!$C$8:$R$131,9,FALSE)</f>
        <v>1555</v>
      </c>
      <c r="G470">
        <f>VLOOKUP($B470,'2025-Final'!$C$8:$R$131,15,FALSE)</f>
        <v>1623</v>
      </c>
    </row>
    <row r="471" spans="1:7" x14ac:dyDescent="0.25">
      <c r="A471" t="s">
        <v>294</v>
      </c>
      <c r="B471" t="s">
        <v>89</v>
      </c>
      <c r="C471" t="s">
        <v>313</v>
      </c>
      <c r="D471">
        <v>277</v>
      </c>
      <c r="E471">
        <v>276</v>
      </c>
      <c r="F471">
        <f>VLOOKUP($B471,'2025-Final'!$C$8:$R$131,10,FALSE)</f>
        <v>277</v>
      </c>
      <c r="G471">
        <f>VLOOKUP($B471,'2025-Final'!$C$8:$R$131,16,FALSE)</f>
        <v>276</v>
      </c>
    </row>
    <row r="472" spans="1:7" x14ac:dyDescent="0.25">
      <c r="A472" t="s">
        <v>297</v>
      </c>
      <c r="B472" t="s">
        <v>90</v>
      </c>
      <c r="C472" t="s">
        <v>318</v>
      </c>
      <c r="D472">
        <v>2479</v>
      </c>
      <c r="E472">
        <v>2246</v>
      </c>
      <c r="F472">
        <f>VLOOKUP($B472,'2025-Final'!$C$8:$R$131,6,FALSE)</f>
        <v>2479</v>
      </c>
      <c r="G472">
        <f>VLOOKUP($B472,'2025-Final'!$C$8:$R$131,12,FALSE)</f>
        <v>2246</v>
      </c>
    </row>
    <row r="473" spans="1:7" x14ac:dyDescent="0.25">
      <c r="A473" t="s">
        <v>297</v>
      </c>
      <c r="B473" t="s">
        <v>90</v>
      </c>
      <c r="C473" t="s">
        <v>316</v>
      </c>
      <c r="D473">
        <v>2303</v>
      </c>
      <c r="E473">
        <v>2095</v>
      </c>
      <c r="F473">
        <f>VLOOKUP($B473,'2025-Final'!$C$8:$R$131,7,FALSE)</f>
        <v>2303</v>
      </c>
      <c r="G473">
        <f>VLOOKUP($B473,'2025-Final'!$C$8:$R$131,13,FALSE)</f>
        <v>2095</v>
      </c>
    </row>
    <row r="474" spans="1:7" x14ac:dyDescent="0.25">
      <c r="A474" t="s">
        <v>297</v>
      </c>
      <c r="B474" t="s">
        <v>90</v>
      </c>
      <c r="C474" t="s">
        <v>312</v>
      </c>
      <c r="D474">
        <v>2190</v>
      </c>
      <c r="E474">
        <v>2008</v>
      </c>
      <c r="F474">
        <f>VLOOKUP($B474,'2025-Final'!$C$8:$R$131,8,FALSE)</f>
        <v>2190</v>
      </c>
      <c r="G474">
        <f>VLOOKUP($B474,'2025-Final'!$C$8:$R$131,14,FALSE)</f>
        <v>2008</v>
      </c>
    </row>
    <row r="475" spans="1:7" x14ac:dyDescent="0.25">
      <c r="A475" t="s">
        <v>297</v>
      </c>
      <c r="B475" t="s">
        <v>90</v>
      </c>
      <c r="C475" t="s">
        <v>314</v>
      </c>
      <c r="D475">
        <v>9081</v>
      </c>
      <c r="E475">
        <v>9431</v>
      </c>
      <c r="F475">
        <f>VLOOKUP($B475,'2025-Final'!$C$8:$R$131,9,FALSE)</f>
        <v>9081</v>
      </c>
      <c r="G475">
        <f>VLOOKUP($B475,'2025-Final'!$C$8:$R$131,15,FALSE)</f>
        <v>9431</v>
      </c>
    </row>
    <row r="476" spans="1:7" x14ac:dyDescent="0.25">
      <c r="A476" t="s">
        <v>297</v>
      </c>
      <c r="B476" t="s">
        <v>90</v>
      </c>
      <c r="C476" t="s">
        <v>313</v>
      </c>
      <c r="D476">
        <v>1620</v>
      </c>
      <c r="E476">
        <v>1604</v>
      </c>
      <c r="F476">
        <f>VLOOKUP($B476,'2025-Final'!$C$8:$R$131,10,FALSE)</f>
        <v>1620</v>
      </c>
      <c r="G476">
        <f>VLOOKUP($B476,'2025-Final'!$C$8:$R$131,16,FALSE)</f>
        <v>1604</v>
      </c>
    </row>
    <row r="477" spans="1:7" x14ac:dyDescent="0.25">
      <c r="A477" t="s">
        <v>296</v>
      </c>
      <c r="B477" t="s">
        <v>91</v>
      </c>
      <c r="C477" t="s">
        <v>318</v>
      </c>
      <c r="D477">
        <v>4308</v>
      </c>
      <c r="E477">
        <v>4028</v>
      </c>
      <c r="F477">
        <f>VLOOKUP($B477,'2025-Final'!$C$8:$R$131,6,FALSE)</f>
        <v>4308</v>
      </c>
      <c r="G477">
        <f>VLOOKUP($B477,'2025-Final'!$C$8:$R$131,12,FALSE)</f>
        <v>4028</v>
      </c>
    </row>
    <row r="478" spans="1:7" x14ac:dyDescent="0.25">
      <c r="A478" t="s">
        <v>296</v>
      </c>
      <c r="B478" t="s">
        <v>91</v>
      </c>
      <c r="C478" t="s">
        <v>316</v>
      </c>
      <c r="D478">
        <v>4003</v>
      </c>
      <c r="E478">
        <v>3758</v>
      </c>
      <c r="F478">
        <f>VLOOKUP($B478,'2025-Final'!$C$8:$R$131,7,FALSE)</f>
        <v>4003</v>
      </c>
      <c r="G478">
        <f>VLOOKUP($B478,'2025-Final'!$C$8:$R$131,13,FALSE)</f>
        <v>3758</v>
      </c>
    </row>
    <row r="479" spans="1:7" x14ac:dyDescent="0.25">
      <c r="A479" t="s">
        <v>296</v>
      </c>
      <c r="B479" t="s">
        <v>91</v>
      </c>
      <c r="C479" t="s">
        <v>312</v>
      </c>
      <c r="D479">
        <v>3807</v>
      </c>
      <c r="E479">
        <v>3601</v>
      </c>
      <c r="F479">
        <f>VLOOKUP($B479,'2025-Final'!$C$8:$R$131,8,FALSE)</f>
        <v>3807</v>
      </c>
      <c r="G479">
        <f>VLOOKUP($B479,'2025-Final'!$C$8:$R$131,14,FALSE)</f>
        <v>3601</v>
      </c>
    </row>
    <row r="480" spans="1:7" x14ac:dyDescent="0.25">
      <c r="A480" t="s">
        <v>296</v>
      </c>
      <c r="B480" t="s">
        <v>91</v>
      </c>
      <c r="C480" t="s">
        <v>314</v>
      </c>
      <c r="D480">
        <v>15781</v>
      </c>
      <c r="E480">
        <v>16915</v>
      </c>
      <c r="F480">
        <f>VLOOKUP($B480,'2025-Final'!$C$8:$R$131,9,FALSE)</f>
        <v>15781</v>
      </c>
      <c r="G480">
        <f>VLOOKUP($B480,'2025-Final'!$C$8:$R$131,15,FALSE)</f>
        <v>16915</v>
      </c>
    </row>
    <row r="481" spans="1:7" x14ac:dyDescent="0.25">
      <c r="A481" t="s">
        <v>296</v>
      </c>
      <c r="B481" t="s">
        <v>91</v>
      </c>
      <c r="C481" t="s">
        <v>313</v>
      </c>
      <c r="D481">
        <v>2815</v>
      </c>
      <c r="E481">
        <v>2876</v>
      </c>
      <c r="F481">
        <f>VLOOKUP($B481,'2025-Final'!$C$8:$R$131,10,FALSE)</f>
        <v>2815</v>
      </c>
      <c r="G481">
        <f>VLOOKUP($B481,'2025-Final'!$C$8:$R$131,16,FALSE)</f>
        <v>2876</v>
      </c>
    </row>
    <row r="482" spans="1:7" x14ac:dyDescent="0.25">
      <c r="A482" t="s">
        <v>295</v>
      </c>
      <c r="B482" t="s">
        <v>92</v>
      </c>
      <c r="C482" t="s">
        <v>318</v>
      </c>
      <c r="D482">
        <v>1276</v>
      </c>
      <c r="E482">
        <v>1187</v>
      </c>
      <c r="F482">
        <f>VLOOKUP($B482,'2025-Final'!$C$8:$R$131,6,FALSE)</f>
        <v>1276</v>
      </c>
      <c r="G482">
        <f>VLOOKUP($B482,'2025-Final'!$C$8:$R$131,12,FALSE)</f>
        <v>1187</v>
      </c>
    </row>
    <row r="483" spans="1:7" x14ac:dyDescent="0.25">
      <c r="A483" t="s">
        <v>295</v>
      </c>
      <c r="B483" t="s">
        <v>92</v>
      </c>
      <c r="C483" t="s">
        <v>316</v>
      </c>
      <c r="D483">
        <v>1185</v>
      </c>
      <c r="E483">
        <v>1107</v>
      </c>
      <c r="F483">
        <f>VLOOKUP($B483,'2025-Final'!$C$8:$R$131,7,FALSE)</f>
        <v>1185</v>
      </c>
      <c r="G483">
        <f>VLOOKUP($B483,'2025-Final'!$C$8:$R$131,13,FALSE)</f>
        <v>1107</v>
      </c>
    </row>
    <row r="484" spans="1:7" x14ac:dyDescent="0.25">
      <c r="A484" t="s">
        <v>295</v>
      </c>
      <c r="B484" t="s">
        <v>92</v>
      </c>
      <c r="C484" t="s">
        <v>312</v>
      </c>
      <c r="D484">
        <v>1127</v>
      </c>
      <c r="E484">
        <v>1061</v>
      </c>
      <c r="F484">
        <f>VLOOKUP($B484,'2025-Final'!$C$8:$R$131,8,FALSE)</f>
        <v>1127</v>
      </c>
      <c r="G484">
        <f>VLOOKUP($B484,'2025-Final'!$C$8:$R$131,14,FALSE)</f>
        <v>1061</v>
      </c>
    </row>
    <row r="485" spans="1:7" x14ac:dyDescent="0.25">
      <c r="A485" t="s">
        <v>295</v>
      </c>
      <c r="B485" t="s">
        <v>92</v>
      </c>
      <c r="C485" t="s">
        <v>314</v>
      </c>
      <c r="D485">
        <v>4674</v>
      </c>
      <c r="E485">
        <v>4986</v>
      </c>
      <c r="F485">
        <f>VLOOKUP($B485,'2025-Final'!$C$8:$R$131,9,FALSE)</f>
        <v>4674</v>
      </c>
      <c r="G485">
        <f>VLOOKUP($B485,'2025-Final'!$C$8:$R$131,15,FALSE)</f>
        <v>4986</v>
      </c>
    </row>
    <row r="486" spans="1:7" x14ac:dyDescent="0.25">
      <c r="A486" t="s">
        <v>295</v>
      </c>
      <c r="B486" t="s">
        <v>92</v>
      </c>
      <c r="C486" t="s">
        <v>313</v>
      </c>
      <c r="D486">
        <v>834</v>
      </c>
      <c r="E486">
        <v>848</v>
      </c>
      <c r="F486">
        <f>VLOOKUP($B486,'2025-Final'!$C$8:$R$131,10,FALSE)</f>
        <v>834</v>
      </c>
      <c r="G486">
        <f>VLOOKUP($B486,'2025-Final'!$C$8:$R$131,16,FALSE)</f>
        <v>848</v>
      </c>
    </row>
    <row r="487" spans="1:7" x14ac:dyDescent="0.25">
      <c r="A487" t="s">
        <v>301</v>
      </c>
      <c r="B487" t="s">
        <v>93</v>
      </c>
      <c r="C487" t="s">
        <v>318</v>
      </c>
      <c r="D487">
        <v>1417</v>
      </c>
      <c r="E487">
        <v>1352</v>
      </c>
      <c r="F487">
        <f>VLOOKUP($B487,'2025-Final'!$C$8:$R$131,6,FALSE)</f>
        <v>1417</v>
      </c>
      <c r="G487">
        <f>VLOOKUP($B487,'2025-Final'!$C$8:$R$131,12,FALSE)</f>
        <v>1352</v>
      </c>
    </row>
    <row r="488" spans="1:7" x14ac:dyDescent="0.25">
      <c r="A488" t="s">
        <v>301</v>
      </c>
      <c r="B488" t="s">
        <v>93</v>
      </c>
      <c r="C488" t="s">
        <v>316</v>
      </c>
      <c r="D488">
        <v>1317</v>
      </c>
      <c r="E488">
        <v>1261</v>
      </c>
      <c r="F488">
        <f>VLOOKUP($B488,'2025-Final'!$C$8:$R$131,7,FALSE)</f>
        <v>1317</v>
      </c>
      <c r="G488">
        <f>VLOOKUP($B488,'2025-Final'!$C$8:$R$131,13,FALSE)</f>
        <v>1261</v>
      </c>
    </row>
    <row r="489" spans="1:7" x14ac:dyDescent="0.25">
      <c r="A489" t="s">
        <v>301</v>
      </c>
      <c r="B489" t="s">
        <v>93</v>
      </c>
      <c r="C489" t="s">
        <v>312</v>
      </c>
      <c r="D489">
        <v>1252</v>
      </c>
      <c r="E489">
        <v>1208</v>
      </c>
      <c r="F489">
        <f>VLOOKUP($B489,'2025-Final'!$C$8:$R$131,8,FALSE)</f>
        <v>1252</v>
      </c>
      <c r="G489">
        <f>VLOOKUP($B489,'2025-Final'!$C$8:$R$131,14,FALSE)</f>
        <v>1208</v>
      </c>
    </row>
    <row r="490" spans="1:7" x14ac:dyDescent="0.25">
      <c r="A490" t="s">
        <v>301</v>
      </c>
      <c r="B490" t="s">
        <v>93</v>
      </c>
      <c r="C490" t="s">
        <v>314</v>
      </c>
      <c r="D490">
        <v>5192</v>
      </c>
      <c r="E490">
        <v>5678</v>
      </c>
      <c r="F490">
        <f>VLOOKUP($B490,'2025-Final'!$C$8:$R$131,9,FALSE)</f>
        <v>5192</v>
      </c>
      <c r="G490">
        <f>VLOOKUP($B490,'2025-Final'!$C$8:$R$131,15,FALSE)</f>
        <v>5678</v>
      </c>
    </row>
    <row r="491" spans="1:7" x14ac:dyDescent="0.25">
      <c r="A491" t="s">
        <v>301</v>
      </c>
      <c r="B491" t="s">
        <v>93</v>
      </c>
      <c r="C491" t="s">
        <v>313</v>
      </c>
      <c r="D491">
        <v>926</v>
      </c>
      <c r="E491">
        <v>965</v>
      </c>
      <c r="F491">
        <f>VLOOKUP($B491,'2025-Final'!$C$8:$R$131,10,FALSE)</f>
        <v>926</v>
      </c>
      <c r="G491">
        <f>VLOOKUP($B491,'2025-Final'!$C$8:$R$131,16,FALSE)</f>
        <v>965</v>
      </c>
    </row>
    <row r="492" spans="1:7" x14ac:dyDescent="0.25">
      <c r="A492" t="s">
        <v>296</v>
      </c>
      <c r="B492" t="s">
        <v>94</v>
      </c>
      <c r="C492" t="s">
        <v>318</v>
      </c>
      <c r="D492">
        <v>642</v>
      </c>
      <c r="E492">
        <v>585</v>
      </c>
      <c r="F492">
        <f>VLOOKUP($B492,'2025-Final'!$C$8:$R$131,6,FALSE)</f>
        <v>642</v>
      </c>
      <c r="G492">
        <f>VLOOKUP($B492,'2025-Final'!$C$8:$R$131,12,FALSE)</f>
        <v>585</v>
      </c>
    </row>
    <row r="493" spans="1:7" x14ac:dyDescent="0.25">
      <c r="A493" t="s">
        <v>296</v>
      </c>
      <c r="B493" t="s">
        <v>94</v>
      </c>
      <c r="C493" t="s">
        <v>316</v>
      </c>
      <c r="D493">
        <v>597</v>
      </c>
      <c r="E493">
        <v>546</v>
      </c>
      <c r="F493">
        <f>VLOOKUP($B493,'2025-Final'!$C$8:$R$131,7,FALSE)</f>
        <v>597</v>
      </c>
      <c r="G493">
        <f>VLOOKUP($B493,'2025-Final'!$C$8:$R$131,13,FALSE)</f>
        <v>546</v>
      </c>
    </row>
    <row r="494" spans="1:7" x14ac:dyDescent="0.25">
      <c r="A494" t="s">
        <v>296</v>
      </c>
      <c r="B494" t="s">
        <v>94</v>
      </c>
      <c r="C494" t="s">
        <v>312</v>
      </c>
      <c r="D494">
        <v>567</v>
      </c>
      <c r="E494">
        <v>523</v>
      </c>
      <c r="F494">
        <f>VLOOKUP($B494,'2025-Final'!$C$8:$R$131,8,FALSE)</f>
        <v>567</v>
      </c>
      <c r="G494">
        <f>VLOOKUP($B494,'2025-Final'!$C$8:$R$131,14,FALSE)</f>
        <v>523</v>
      </c>
    </row>
    <row r="495" spans="1:7" x14ac:dyDescent="0.25">
      <c r="A495" t="s">
        <v>296</v>
      </c>
      <c r="B495" t="s">
        <v>94</v>
      </c>
      <c r="C495" t="s">
        <v>314</v>
      </c>
      <c r="D495">
        <v>2354</v>
      </c>
      <c r="E495">
        <v>2459</v>
      </c>
      <c r="F495">
        <f>VLOOKUP($B495,'2025-Final'!$C$8:$R$131,9,FALSE)</f>
        <v>2354</v>
      </c>
      <c r="G495">
        <f>VLOOKUP($B495,'2025-Final'!$C$8:$R$131,15,FALSE)</f>
        <v>2459</v>
      </c>
    </row>
    <row r="496" spans="1:7" x14ac:dyDescent="0.25">
      <c r="A496" t="s">
        <v>296</v>
      </c>
      <c r="B496" t="s">
        <v>94</v>
      </c>
      <c r="C496" t="s">
        <v>313</v>
      </c>
      <c r="D496">
        <v>420</v>
      </c>
      <c r="E496">
        <v>418</v>
      </c>
      <c r="F496">
        <f>VLOOKUP($B496,'2025-Final'!$C$8:$R$131,10,FALSE)</f>
        <v>420</v>
      </c>
      <c r="G496">
        <f>VLOOKUP($B496,'2025-Final'!$C$8:$R$131,16,FALSE)</f>
        <v>418</v>
      </c>
    </row>
    <row r="497" spans="1:7" x14ac:dyDescent="0.25">
      <c r="A497" t="s">
        <v>292</v>
      </c>
      <c r="B497" t="s">
        <v>95</v>
      </c>
      <c r="C497" t="s">
        <v>318</v>
      </c>
      <c r="D497">
        <v>821</v>
      </c>
      <c r="E497">
        <v>739</v>
      </c>
      <c r="F497">
        <f>VLOOKUP($B497,'2025-Final'!$C$8:$R$131,6,FALSE)</f>
        <v>821</v>
      </c>
      <c r="G497">
        <f>VLOOKUP($B497,'2025-Final'!$C$8:$R$131,12,FALSE)</f>
        <v>739</v>
      </c>
    </row>
    <row r="498" spans="1:7" x14ac:dyDescent="0.25">
      <c r="A498" t="s">
        <v>292</v>
      </c>
      <c r="B498" t="s">
        <v>95</v>
      </c>
      <c r="C498" t="s">
        <v>316</v>
      </c>
      <c r="D498">
        <v>763</v>
      </c>
      <c r="E498">
        <v>689</v>
      </c>
      <c r="F498">
        <f>VLOOKUP($B498,'2025-Final'!$C$8:$R$131,7,FALSE)</f>
        <v>763</v>
      </c>
      <c r="G498">
        <f>VLOOKUP($B498,'2025-Final'!$C$8:$R$131,13,FALSE)</f>
        <v>689</v>
      </c>
    </row>
    <row r="499" spans="1:7" x14ac:dyDescent="0.25">
      <c r="A499" t="s">
        <v>292</v>
      </c>
      <c r="B499" t="s">
        <v>95</v>
      </c>
      <c r="C499" t="s">
        <v>312</v>
      </c>
      <c r="D499">
        <v>726</v>
      </c>
      <c r="E499">
        <v>661</v>
      </c>
      <c r="F499">
        <f>VLOOKUP($B499,'2025-Final'!$C$8:$R$131,8,FALSE)</f>
        <v>726</v>
      </c>
      <c r="G499">
        <f>VLOOKUP($B499,'2025-Final'!$C$8:$R$131,14,FALSE)</f>
        <v>661</v>
      </c>
    </row>
    <row r="500" spans="1:7" x14ac:dyDescent="0.25">
      <c r="A500" t="s">
        <v>292</v>
      </c>
      <c r="B500" t="s">
        <v>95</v>
      </c>
      <c r="C500" t="s">
        <v>314</v>
      </c>
      <c r="D500">
        <v>3010</v>
      </c>
      <c r="E500">
        <v>3105</v>
      </c>
      <c r="F500">
        <f>VLOOKUP($B500,'2025-Final'!$C$8:$R$131,9,FALSE)</f>
        <v>3010</v>
      </c>
      <c r="G500">
        <f>VLOOKUP($B500,'2025-Final'!$C$8:$R$131,15,FALSE)</f>
        <v>3105</v>
      </c>
    </row>
    <row r="501" spans="1:7" x14ac:dyDescent="0.25">
      <c r="A501" t="s">
        <v>292</v>
      </c>
      <c r="B501" t="s">
        <v>95</v>
      </c>
      <c r="C501" t="s">
        <v>313</v>
      </c>
      <c r="D501">
        <v>537</v>
      </c>
      <c r="E501">
        <v>528</v>
      </c>
      <c r="F501">
        <f>VLOOKUP($B501,'2025-Final'!$C$8:$R$131,10,FALSE)</f>
        <v>537</v>
      </c>
      <c r="G501">
        <f>VLOOKUP($B501,'2025-Final'!$C$8:$R$131,16,FALSE)</f>
        <v>528</v>
      </c>
    </row>
    <row r="502" spans="1:7" x14ac:dyDescent="0.25">
      <c r="A502" t="s">
        <v>292</v>
      </c>
      <c r="B502" t="s">
        <v>96</v>
      </c>
      <c r="C502" t="s">
        <v>318</v>
      </c>
      <c r="D502">
        <v>2058</v>
      </c>
      <c r="E502">
        <v>1908</v>
      </c>
      <c r="F502">
        <f>VLOOKUP($B502,'2025-Final'!$C$8:$R$131,6,FALSE)</f>
        <v>2058</v>
      </c>
      <c r="G502">
        <f>VLOOKUP($B502,'2025-Final'!$C$8:$R$131,12,FALSE)</f>
        <v>1908</v>
      </c>
    </row>
    <row r="503" spans="1:7" x14ac:dyDescent="0.25">
      <c r="A503" t="s">
        <v>292</v>
      </c>
      <c r="B503" t="s">
        <v>96</v>
      </c>
      <c r="C503" t="s">
        <v>316</v>
      </c>
      <c r="D503">
        <v>1912</v>
      </c>
      <c r="E503">
        <v>1780</v>
      </c>
      <c r="F503">
        <f>VLOOKUP($B503,'2025-Final'!$C$8:$R$131,7,FALSE)</f>
        <v>1912</v>
      </c>
      <c r="G503">
        <f>VLOOKUP($B503,'2025-Final'!$C$8:$R$131,13,FALSE)</f>
        <v>1780</v>
      </c>
    </row>
    <row r="504" spans="1:7" x14ac:dyDescent="0.25">
      <c r="A504" t="s">
        <v>292</v>
      </c>
      <c r="B504" t="s">
        <v>96</v>
      </c>
      <c r="C504" t="s">
        <v>312</v>
      </c>
      <c r="D504">
        <v>1818</v>
      </c>
      <c r="E504">
        <v>1706</v>
      </c>
      <c r="F504">
        <f>VLOOKUP($B504,'2025-Final'!$C$8:$R$131,8,FALSE)</f>
        <v>1818</v>
      </c>
      <c r="G504">
        <f>VLOOKUP($B504,'2025-Final'!$C$8:$R$131,14,FALSE)</f>
        <v>1706</v>
      </c>
    </row>
    <row r="505" spans="1:7" x14ac:dyDescent="0.25">
      <c r="A505" t="s">
        <v>292</v>
      </c>
      <c r="B505" t="s">
        <v>96</v>
      </c>
      <c r="C505" t="s">
        <v>314</v>
      </c>
      <c r="D505">
        <v>7539</v>
      </c>
      <c r="E505">
        <v>8013</v>
      </c>
      <c r="F505">
        <f>VLOOKUP($B505,'2025-Final'!$C$8:$R$131,9,FALSE)</f>
        <v>7539</v>
      </c>
      <c r="G505">
        <f>VLOOKUP($B505,'2025-Final'!$C$8:$R$131,15,FALSE)</f>
        <v>8013</v>
      </c>
    </row>
    <row r="506" spans="1:7" x14ac:dyDescent="0.25">
      <c r="A506" t="s">
        <v>292</v>
      </c>
      <c r="B506" t="s">
        <v>96</v>
      </c>
      <c r="C506" t="s">
        <v>313</v>
      </c>
      <c r="D506">
        <v>1345</v>
      </c>
      <c r="E506">
        <v>1362</v>
      </c>
      <c r="F506">
        <f>VLOOKUP($B506,'2025-Final'!$C$8:$R$131,10,FALSE)</f>
        <v>1345</v>
      </c>
      <c r="G506">
        <f>VLOOKUP($B506,'2025-Final'!$C$8:$R$131,16,FALSE)</f>
        <v>1362</v>
      </c>
    </row>
    <row r="507" spans="1:7" x14ac:dyDescent="0.25">
      <c r="A507" t="s">
        <v>293</v>
      </c>
      <c r="B507" t="s">
        <v>97</v>
      </c>
      <c r="C507" t="s">
        <v>318</v>
      </c>
      <c r="D507">
        <v>3201</v>
      </c>
      <c r="E507">
        <v>3119</v>
      </c>
      <c r="F507">
        <f>VLOOKUP($B507,'2025-Final'!$C$8:$R$131,6,FALSE)</f>
        <v>3201</v>
      </c>
      <c r="G507">
        <f>VLOOKUP($B507,'2025-Final'!$C$8:$R$131,12,FALSE)</f>
        <v>3119</v>
      </c>
    </row>
    <row r="508" spans="1:7" x14ac:dyDescent="0.25">
      <c r="A508" t="s">
        <v>293</v>
      </c>
      <c r="B508" t="s">
        <v>97</v>
      </c>
      <c r="C508" t="s">
        <v>316</v>
      </c>
      <c r="D508">
        <v>2974</v>
      </c>
      <c r="E508">
        <v>2909</v>
      </c>
      <c r="F508">
        <f>VLOOKUP($B508,'2025-Final'!$C$8:$R$131,7,FALSE)</f>
        <v>2974</v>
      </c>
      <c r="G508">
        <f>VLOOKUP($B508,'2025-Final'!$C$8:$R$131,13,FALSE)</f>
        <v>2909</v>
      </c>
    </row>
    <row r="509" spans="1:7" x14ac:dyDescent="0.25">
      <c r="A509" t="s">
        <v>293</v>
      </c>
      <c r="B509" t="s">
        <v>97</v>
      </c>
      <c r="C509" t="s">
        <v>312</v>
      </c>
      <c r="D509">
        <v>2829</v>
      </c>
      <c r="E509">
        <v>2788</v>
      </c>
      <c r="F509">
        <f>VLOOKUP($B509,'2025-Final'!$C$8:$R$131,8,FALSE)</f>
        <v>2829</v>
      </c>
      <c r="G509">
        <f>VLOOKUP($B509,'2025-Final'!$C$8:$R$131,14,FALSE)</f>
        <v>2788</v>
      </c>
    </row>
    <row r="510" spans="1:7" x14ac:dyDescent="0.25">
      <c r="A510" t="s">
        <v>293</v>
      </c>
      <c r="B510" t="s">
        <v>97</v>
      </c>
      <c r="C510" t="s">
        <v>314</v>
      </c>
      <c r="D510">
        <v>11726</v>
      </c>
      <c r="E510">
        <v>13097</v>
      </c>
      <c r="F510">
        <f>VLOOKUP($B510,'2025-Final'!$C$8:$R$131,9,FALSE)</f>
        <v>11726</v>
      </c>
      <c r="G510">
        <f>VLOOKUP($B510,'2025-Final'!$C$8:$R$131,15,FALSE)</f>
        <v>13097</v>
      </c>
    </row>
    <row r="511" spans="1:7" x14ac:dyDescent="0.25">
      <c r="A511" t="s">
        <v>293</v>
      </c>
      <c r="B511" t="s">
        <v>97</v>
      </c>
      <c r="C511" t="s">
        <v>313</v>
      </c>
      <c r="D511">
        <v>2092</v>
      </c>
      <c r="E511">
        <v>2227</v>
      </c>
      <c r="F511">
        <f>VLOOKUP($B511,'2025-Final'!$C$8:$R$131,10,FALSE)</f>
        <v>2092</v>
      </c>
      <c r="G511">
        <f>VLOOKUP($B511,'2025-Final'!$C$8:$R$131,16,FALSE)</f>
        <v>2227</v>
      </c>
    </row>
    <row r="512" spans="1:7" x14ac:dyDescent="0.25">
      <c r="A512" t="s">
        <v>296</v>
      </c>
      <c r="B512" t="s">
        <v>98</v>
      </c>
      <c r="C512" t="s">
        <v>318</v>
      </c>
      <c r="D512">
        <v>173</v>
      </c>
      <c r="E512">
        <v>156</v>
      </c>
      <c r="F512">
        <f>VLOOKUP($B512,'2025-Final'!$C$8:$R$131,6,FALSE)</f>
        <v>173</v>
      </c>
      <c r="G512">
        <f>VLOOKUP($B512,'2025-Final'!$C$8:$R$131,12,FALSE)</f>
        <v>156</v>
      </c>
    </row>
    <row r="513" spans="1:7" x14ac:dyDescent="0.25">
      <c r="A513" t="s">
        <v>296</v>
      </c>
      <c r="B513" t="s">
        <v>98</v>
      </c>
      <c r="C513" t="s">
        <v>316</v>
      </c>
      <c r="D513">
        <v>161</v>
      </c>
      <c r="E513">
        <v>146</v>
      </c>
      <c r="F513">
        <f>VLOOKUP($B513,'2025-Final'!$C$8:$R$131,7,FALSE)</f>
        <v>161</v>
      </c>
      <c r="G513">
        <f>VLOOKUP($B513,'2025-Final'!$C$8:$R$131,13,FALSE)</f>
        <v>146</v>
      </c>
    </row>
    <row r="514" spans="1:7" x14ac:dyDescent="0.25">
      <c r="A514" t="s">
        <v>296</v>
      </c>
      <c r="B514" t="s">
        <v>98</v>
      </c>
      <c r="C514" t="s">
        <v>312</v>
      </c>
      <c r="D514">
        <v>153</v>
      </c>
      <c r="E514">
        <v>140</v>
      </c>
      <c r="F514">
        <f>VLOOKUP($B514,'2025-Final'!$C$8:$R$131,8,FALSE)</f>
        <v>153</v>
      </c>
      <c r="G514">
        <f>VLOOKUP($B514,'2025-Final'!$C$8:$R$131,14,FALSE)</f>
        <v>140</v>
      </c>
    </row>
    <row r="515" spans="1:7" x14ac:dyDescent="0.25">
      <c r="A515" t="s">
        <v>296</v>
      </c>
      <c r="B515" t="s">
        <v>98</v>
      </c>
      <c r="C515" t="s">
        <v>314</v>
      </c>
      <c r="D515">
        <v>637</v>
      </c>
      <c r="E515">
        <v>658</v>
      </c>
      <c r="F515">
        <f>VLOOKUP($B515,'2025-Final'!$C$8:$R$131,9,FALSE)</f>
        <v>637</v>
      </c>
      <c r="G515">
        <f>VLOOKUP($B515,'2025-Final'!$C$8:$R$131,15,FALSE)</f>
        <v>658</v>
      </c>
    </row>
    <row r="516" spans="1:7" x14ac:dyDescent="0.25">
      <c r="A516" t="s">
        <v>296</v>
      </c>
      <c r="B516" t="s">
        <v>98</v>
      </c>
      <c r="C516" t="s">
        <v>313</v>
      </c>
      <c r="D516">
        <v>113</v>
      </c>
      <c r="E516">
        <v>111</v>
      </c>
      <c r="F516">
        <f>VLOOKUP($B516,'2025-Final'!$C$8:$R$131,10,FALSE)</f>
        <v>113</v>
      </c>
      <c r="G516">
        <f>VLOOKUP($B516,'2025-Final'!$C$8:$R$131,16,FALSE)</f>
        <v>111</v>
      </c>
    </row>
    <row r="517" spans="1:7" x14ac:dyDescent="0.25">
      <c r="A517" t="s">
        <v>293</v>
      </c>
      <c r="B517" t="s">
        <v>99</v>
      </c>
      <c r="C517" t="s">
        <v>318</v>
      </c>
      <c r="D517">
        <v>25144</v>
      </c>
      <c r="E517">
        <v>25390</v>
      </c>
      <c r="F517">
        <f>VLOOKUP($B517,'2025-Final'!$C$8:$R$131,6,FALSE)</f>
        <v>25144</v>
      </c>
      <c r="G517">
        <f>VLOOKUP($B517,'2025-Final'!$C$8:$R$131,12,FALSE)</f>
        <v>25390</v>
      </c>
    </row>
    <row r="518" spans="1:7" x14ac:dyDescent="0.25">
      <c r="A518" t="s">
        <v>293</v>
      </c>
      <c r="B518" t="s">
        <v>99</v>
      </c>
      <c r="C518" t="s">
        <v>316</v>
      </c>
      <c r="D518">
        <v>23365</v>
      </c>
      <c r="E518">
        <v>23687</v>
      </c>
      <c r="F518">
        <f>VLOOKUP($B518,'2025-Final'!$C$8:$R$131,7,FALSE)</f>
        <v>23365</v>
      </c>
      <c r="G518">
        <f>VLOOKUP($B518,'2025-Final'!$C$8:$R$131,13,FALSE)</f>
        <v>23687</v>
      </c>
    </row>
    <row r="519" spans="1:7" x14ac:dyDescent="0.25">
      <c r="A519" t="s">
        <v>293</v>
      </c>
      <c r="B519" t="s">
        <v>99</v>
      </c>
      <c r="C519" t="s">
        <v>312</v>
      </c>
      <c r="D519">
        <v>22221</v>
      </c>
      <c r="E519">
        <v>22699</v>
      </c>
      <c r="F519">
        <f>VLOOKUP($B519,'2025-Final'!$C$8:$R$131,8,FALSE)</f>
        <v>22221</v>
      </c>
      <c r="G519">
        <f>VLOOKUP($B519,'2025-Final'!$C$8:$R$131,14,FALSE)</f>
        <v>22699</v>
      </c>
    </row>
    <row r="520" spans="1:7" x14ac:dyDescent="0.25">
      <c r="A520" t="s">
        <v>293</v>
      </c>
      <c r="B520" t="s">
        <v>99</v>
      </c>
      <c r="C520" t="s">
        <v>314</v>
      </c>
      <c r="D520">
        <v>92077</v>
      </c>
      <c r="E520">
        <v>106582</v>
      </c>
      <c r="F520">
        <f>VLOOKUP($B520,'2025-Final'!$C$8:$R$131,9,FALSE)</f>
        <v>92077</v>
      </c>
      <c r="G520">
        <f>VLOOKUP($B520,'2025-Final'!$C$8:$R$131,15,FALSE)</f>
        <v>106582</v>
      </c>
    </row>
    <row r="521" spans="1:7" x14ac:dyDescent="0.25">
      <c r="A521" t="s">
        <v>293</v>
      </c>
      <c r="B521" t="s">
        <v>99</v>
      </c>
      <c r="C521" t="s">
        <v>313</v>
      </c>
      <c r="D521">
        <v>16437</v>
      </c>
      <c r="E521">
        <v>18135</v>
      </c>
      <c r="F521">
        <f>VLOOKUP($B521,'2025-Final'!$C$8:$R$131,10,FALSE)</f>
        <v>16437</v>
      </c>
      <c r="G521">
        <f>VLOOKUP($B521,'2025-Final'!$C$8:$R$131,16,FALSE)</f>
        <v>18135</v>
      </c>
    </row>
    <row r="522" spans="1:7" x14ac:dyDescent="0.25">
      <c r="A522" t="s">
        <v>296</v>
      </c>
      <c r="B522" t="s">
        <v>100</v>
      </c>
      <c r="C522" t="s">
        <v>318</v>
      </c>
      <c r="D522">
        <v>386</v>
      </c>
      <c r="E522">
        <v>377</v>
      </c>
      <c r="F522">
        <f>VLOOKUP($B522,'2025-Final'!$C$8:$R$131,6,FALSE)</f>
        <v>386</v>
      </c>
      <c r="G522">
        <f>VLOOKUP($B522,'2025-Final'!$C$8:$R$131,12,FALSE)</f>
        <v>377</v>
      </c>
    </row>
    <row r="523" spans="1:7" x14ac:dyDescent="0.25">
      <c r="A523" t="s">
        <v>296</v>
      </c>
      <c r="B523" t="s">
        <v>100</v>
      </c>
      <c r="C523" t="s">
        <v>316</v>
      </c>
      <c r="D523">
        <v>358</v>
      </c>
      <c r="E523">
        <v>351</v>
      </c>
      <c r="F523">
        <f>VLOOKUP($B523,'2025-Final'!$C$8:$R$131,7,FALSE)</f>
        <v>358</v>
      </c>
      <c r="G523">
        <f>VLOOKUP($B523,'2025-Final'!$C$8:$R$131,13,FALSE)</f>
        <v>351</v>
      </c>
    </row>
    <row r="524" spans="1:7" x14ac:dyDescent="0.25">
      <c r="A524" t="s">
        <v>296</v>
      </c>
      <c r="B524" t="s">
        <v>100</v>
      </c>
      <c r="C524" t="s">
        <v>312</v>
      </c>
      <c r="D524">
        <v>341</v>
      </c>
      <c r="E524">
        <v>337</v>
      </c>
      <c r="F524">
        <f>VLOOKUP($B524,'2025-Final'!$C$8:$R$131,8,FALSE)</f>
        <v>341</v>
      </c>
      <c r="G524">
        <f>VLOOKUP($B524,'2025-Final'!$C$8:$R$131,14,FALSE)</f>
        <v>337</v>
      </c>
    </row>
    <row r="525" spans="1:7" x14ac:dyDescent="0.25">
      <c r="A525" t="s">
        <v>296</v>
      </c>
      <c r="B525" t="s">
        <v>100</v>
      </c>
      <c r="C525" t="s">
        <v>314</v>
      </c>
      <c r="D525">
        <v>1414</v>
      </c>
      <c r="E525">
        <v>1583</v>
      </c>
      <c r="F525">
        <f>VLOOKUP($B525,'2025-Final'!$C$8:$R$131,9,FALSE)</f>
        <v>1414</v>
      </c>
      <c r="G525">
        <f>VLOOKUP($B525,'2025-Final'!$C$8:$R$131,15,FALSE)</f>
        <v>1583</v>
      </c>
    </row>
    <row r="526" spans="1:7" x14ac:dyDescent="0.25">
      <c r="A526" t="s">
        <v>296</v>
      </c>
      <c r="B526" t="s">
        <v>100</v>
      </c>
      <c r="C526" t="s">
        <v>313</v>
      </c>
      <c r="D526">
        <v>252</v>
      </c>
      <c r="E526">
        <v>269</v>
      </c>
      <c r="F526">
        <f>VLOOKUP($B526,'2025-Final'!$C$8:$R$131,10,FALSE)</f>
        <v>252</v>
      </c>
      <c r="G526">
        <f>VLOOKUP($B526,'2025-Final'!$C$8:$R$131,16,FALSE)</f>
        <v>269</v>
      </c>
    </row>
    <row r="527" spans="1:7" x14ac:dyDescent="0.25">
      <c r="A527" t="s">
        <v>296</v>
      </c>
      <c r="B527" t="s">
        <v>101</v>
      </c>
      <c r="C527" t="s">
        <v>318</v>
      </c>
      <c r="D527">
        <v>1015</v>
      </c>
      <c r="E527">
        <v>985</v>
      </c>
      <c r="F527">
        <f>VLOOKUP($B527,'2025-Final'!$C$8:$R$131,6,FALSE)</f>
        <v>1015</v>
      </c>
      <c r="G527">
        <f>VLOOKUP($B527,'2025-Final'!$C$8:$R$131,12,FALSE)</f>
        <v>985</v>
      </c>
    </row>
    <row r="528" spans="1:7" x14ac:dyDescent="0.25">
      <c r="A528" t="s">
        <v>296</v>
      </c>
      <c r="B528" t="s">
        <v>101</v>
      </c>
      <c r="C528" t="s">
        <v>316</v>
      </c>
      <c r="D528">
        <v>943</v>
      </c>
      <c r="E528">
        <v>919</v>
      </c>
      <c r="F528">
        <f>VLOOKUP($B528,'2025-Final'!$C$8:$R$131,7,FALSE)</f>
        <v>943</v>
      </c>
      <c r="G528">
        <f>VLOOKUP($B528,'2025-Final'!$C$8:$R$131,13,FALSE)</f>
        <v>919</v>
      </c>
    </row>
    <row r="529" spans="1:7" x14ac:dyDescent="0.25">
      <c r="A529" t="s">
        <v>296</v>
      </c>
      <c r="B529" t="s">
        <v>101</v>
      </c>
      <c r="C529" t="s">
        <v>312</v>
      </c>
      <c r="D529">
        <v>897</v>
      </c>
      <c r="E529">
        <v>880</v>
      </c>
      <c r="F529">
        <f>VLOOKUP($B529,'2025-Final'!$C$8:$R$131,8,FALSE)</f>
        <v>897</v>
      </c>
      <c r="G529">
        <f>VLOOKUP($B529,'2025-Final'!$C$8:$R$131,14,FALSE)</f>
        <v>880</v>
      </c>
    </row>
    <row r="530" spans="1:7" x14ac:dyDescent="0.25">
      <c r="A530" t="s">
        <v>296</v>
      </c>
      <c r="B530" t="s">
        <v>101</v>
      </c>
      <c r="C530" t="s">
        <v>314</v>
      </c>
      <c r="D530">
        <v>3718</v>
      </c>
      <c r="E530">
        <v>4137</v>
      </c>
      <c r="F530">
        <f>VLOOKUP($B530,'2025-Final'!$C$8:$R$131,9,FALSE)</f>
        <v>3718</v>
      </c>
      <c r="G530">
        <f>VLOOKUP($B530,'2025-Final'!$C$8:$R$131,15,FALSE)</f>
        <v>4137</v>
      </c>
    </row>
    <row r="531" spans="1:7" x14ac:dyDescent="0.25">
      <c r="A531" t="s">
        <v>296</v>
      </c>
      <c r="B531" t="s">
        <v>101</v>
      </c>
      <c r="C531" t="s">
        <v>313</v>
      </c>
      <c r="D531">
        <v>663</v>
      </c>
      <c r="E531">
        <v>703</v>
      </c>
      <c r="F531">
        <f>VLOOKUP($B531,'2025-Final'!$C$8:$R$131,10,FALSE)</f>
        <v>663</v>
      </c>
      <c r="G531">
        <f>VLOOKUP($B531,'2025-Final'!$C$8:$R$131,16,FALSE)</f>
        <v>703</v>
      </c>
    </row>
    <row r="532" spans="1:7" x14ac:dyDescent="0.25">
      <c r="A532" t="s">
        <v>292</v>
      </c>
      <c r="B532" t="s">
        <v>102</v>
      </c>
      <c r="C532" t="s">
        <v>318</v>
      </c>
      <c r="D532">
        <v>1577</v>
      </c>
      <c r="E532">
        <v>1479</v>
      </c>
      <c r="F532">
        <f>VLOOKUP($B532,'2025-Final'!$C$8:$R$131,6,FALSE)</f>
        <v>1577</v>
      </c>
      <c r="G532">
        <f>VLOOKUP($B532,'2025-Final'!$C$8:$R$131,12,FALSE)</f>
        <v>1479</v>
      </c>
    </row>
    <row r="533" spans="1:7" x14ac:dyDescent="0.25">
      <c r="A533" t="s">
        <v>292</v>
      </c>
      <c r="B533" t="s">
        <v>102</v>
      </c>
      <c r="C533" t="s">
        <v>316</v>
      </c>
      <c r="D533">
        <v>1465</v>
      </c>
      <c r="E533">
        <v>1379</v>
      </c>
      <c r="F533">
        <f>VLOOKUP($B533,'2025-Final'!$C$8:$R$131,7,FALSE)</f>
        <v>1465</v>
      </c>
      <c r="G533">
        <f>VLOOKUP($B533,'2025-Final'!$C$8:$R$131,13,FALSE)</f>
        <v>1379</v>
      </c>
    </row>
    <row r="534" spans="1:7" x14ac:dyDescent="0.25">
      <c r="A534" t="s">
        <v>292</v>
      </c>
      <c r="B534" t="s">
        <v>102</v>
      </c>
      <c r="C534" t="s">
        <v>312</v>
      </c>
      <c r="D534">
        <v>1393</v>
      </c>
      <c r="E534">
        <v>1322</v>
      </c>
      <c r="F534">
        <f>VLOOKUP($B534,'2025-Final'!$C$8:$R$131,8,FALSE)</f>
        <v>1393</v>
      </c>
      <c r="G534">
        <f>VLOOKUP($B534,'2025-Final'!$C$8:$R$131,14,FALSE)</f>
        <v>1322</v>
      </c>
    </row>
    <row r="535" spans="1:7" x14ac:dyDescent="0.25">
      <c r="A535" t="s">
        <v>292</v>
      </c>
      <c r="B535" t="s">
        <v>102</v>
      </c>
      <c r="C535" t="s">
        <v>314</v>
      </c>
      <c r="D535">
        <v>5777</v>
      </c>
      <c r="E535">
        <v>6211</v>
      </c>
      <c r="F535">
        <f>VLOOKUP($B535,'2025-Final'!$C$8:$R$131,9,FALSE)</f>
        <v>5777</v>
      </c>
      <c r="G535">
        <f>VLOOKUP($B535,'2025-Final'!$C$8:$R$131,15,FALSE)</f>
        <v>6211</v>
      </c>
    </row>
    <row r="536" spans="1:7" x14ac:dyDescent="0.25">
      <c r="A536" t="s">
        <v>292</v>
      </c>
      <c r="B536" t="s">
        <v>102</v>
      </c>
      <c r="C536" t="s">
        <v>313</v>
      </c>
      <c r="D536">
        <v>1030</v>
      </c>
      <c r="E536">
        <v>1056</v>
      </c>
      <c r="F536">
        <f>VLOOKUP($B536,'2025-Final'!$C$8:$R$131,10,FALSE)</f>
        <v>1030</v>
      </c>
      <c r="G536">
        <f>VLOOKUP($B536,'2025-Final'!$C$8:$R$131,16,FALSE)</f>
        <v>1056</v>
      </c>
    </row>
    <row r="537" spans="1:7" x14ac:dyDescent="0.25">
      <c r="A537" t="s">
        <v>294</v>
      </c>
      <c r="B537" t="s">
        <v>103</v>
      </c>
      <c r="C537" t="s">
        <v>318</v>
      </c>
      <c r="D537">
        <v>3704</v>
      </c>
      <c r="E537">
        <v>3597</v>
      </c>
      <c r="F537">
        <f>VLOOKUP($B537,'2025-Final'!$C$8:$R$131,6,FALSE)</f>
        <v>3704</v>
      </c>
      <c r="G537">
        <f>VLOOKUP($B537,'2025-Final'!$C$8:$R$131,12,FALSE)</f>
        <v>3597</v>
      </c>
    </row>
    <row r="538" spans="1:7" x14ac:dyDescent="0.25">
      <c r="A538" t="s">
        <v>294</v>
      </c>
      <c r="B538" t="s">
        <v>103</v>
      </c>
      <c r="C538" t="s">
        <v>316</v>
      </c>
      <c r="D538">
        <v>3442</v>
      </c>
      <c r="E538">
        <v>3355</v>
      </c>
      <c r="F538">
        <f>VLOOKUP($B538,'2025-Final'!$C$8:$R$131,7,FALSE)</f>
        <v>3442</v>
      </c>
      <c r="G538">
        <f>VLOOKUP($B538,'2025-Final'!$C$8:$R$131,13,FALSE)</f>
        <v>3355</v>
      </c>
    </row>
    <row r="539" spans="1:7" x14ac:dyDescent="0.25">
      <c r="A539" t="s">
        <v>294</v>
      </c>
      <c r="B539" t="s">
        <v>103</v>
      </c>
      <c r="C539" t="s">
        <v>312</v>
      </c>
      <c r="D539">
        <v>3273</v>
      </c>
      <c r="E539">
        <v>3216</v>
      </c>
      <c r="F539">
        <f>VLOOKUP($B539,'2025-Final'!$C$8:$R$131,8,FALSE)</f>
        <v>3273</v>
      </c>
      <c r="G539">
        <f>VLOOKUP($B539,'2025-Final'!$C$8:$R$131,14,FALSE)</f>
        <v>3216</v>
      </c>
    </row>
    <row r="540" spans="1:7" x14ac:dyDescent="0.25">
      <c r="A540" t="s">
        <v>294</v>
      </c>
      <c r="B540" t="s">
        <v>103</v>
      </c>
      <c r="C540" t="s">
        <v>314</v>
      </c>
      <c r="D540">
        <v>13570</v>
      </c>
      <c r="E540">
        <v>15105</v>
      </c>
      <c r="F540">
        <f>VLOOKUP($B540,'2025-Final'!$C$8:$R$131,9,FALSE)</f>
        <v>13570</v>
      </c>
      <c r="G540">
        <f>VLOOKUP($B540,'2025-Final'!$C$8:$R$131,15,FALSE)</f>
        <v>15105</v>
      </c>
    </row>
    <row r="541" spans="1:7" x14ac:dyDescent="0.25">
      <c r="A541" t="s">
        <v>294</v>
      </c>
      <c r="B541" t="s">
        <v>103</v>
      </c>
      <c r="C541" t="s">
        <v>313</v>
      </c>
      <c r="D541">
        <v>2421</v>
      </c>
      <c r="E541">
        <v>2569</v>
      </c>
      <c r="F541">
        <f>VLOOKUP($B541,'2025-Final'!$C$8:$R$131,10,FALSE)</f>
        <v>2421</v>
      </c>
      <c r="G541">
        <f>VLOOKUP($B541,'2025-Final'!$C$8:$R$131,16,FALSE)</f>
        <v>2569</v>
      </c>
    </row>
    <row r="542" spans="1:7" x14ac:dyDescent="0.25">
      <c r="A542" t="s">
        <v>294</v>
      </c>
      <c r="B542" t="s">
        <v>104</v>
      </c>
      <c r="C542" t="s">
        <v>318</v>
      </c>
      <c r="D542">
        <v>4009</v>
      </c>
      <c r="E542">
        <v>3884</v>
      </c>
      <c r="F542">
        <f>VLOOKUP($B542,'2025-Final'!$C$8:$R$131,6,FALSE)</f>
        <v>4009</v>
      </c>
      <c r="G542">
        <f>VLOOKUP($B542,'2025-Final'!$C$8:$R$131,12,FALSE)</f>
        <v>3884</v>
      </c>
    </row>
    <row r="543" spans="1:7" x14ac:dyDescent="0.25">
      <c r="A543" t="s">
        <v>294</v>
      </c>
      <c r="B543" t="s">
        <v>104</v>
      </c>
      <c r="C543" t="s">
        <v>316</v>
      </c>
      <c r="D543">
        <v>3725</v>
      </c>
      <c r="E543">
        <v>3623</v>
      </c>
      <c r="F543">
        <f>VLOOKUP($B543,'2025-Final'!$C$8:$R$131,7,FALSE)</f>
        <v>3725</v>
      </c>
      <c r="G543">
        <f>VLOOKUP($B543,'2025-Final'!$C$8:$R$131,13,FALSE)</f>
        <v>3623</v>
      </c>
    </row>
    <row r="544" spans="1:7" x14ac:dyDescent="0.25">
      <c r="A544" t="s">
        <v>294</v>
      </c>
      <c r="B544" t="s">
        <v>104</v>
      </c>
      <c r="C544" t="s">
        <v>312</v>
      </c>
      <c r="D544">
        <v>3542</v>
      </c>
      <c r="E544">
        <v>3472</v>
      </c>
      <c r="F544">
        <f>VLOOKUP($B544,'2025-Final'!$C$8:$R$131,8,FALSE)</f>
        <v>3542</v>
      </c>
      <c r="G544">
        <f>VLOOKUP($B544,'2025-Final'!$C$8:$R$131,14,FALSE)</f>
        <v>3472</v>
      </c>
    </row>
    <row r="545" spans="1:7" x14ac:dyDescent="0.25">
      <c r="A545" t="s">
        <v>294</v>
      </c>
      <c r="B545" t="s">
        <v>104</v>
      </c>
      <c r="C545" t="s">
        <v>314</v>
      </c>
      <c r="D545">
        <v>14685</v>
      </c>
      <c r="E545">
        <v>16310</v>
      </c>
      <c r="F545">
        <f>VLOOKUP($B545,'2025-Final'!$C$8:$R$131,9,FALSE)</f>
        <v>14685</v>
      </c>
      <c r="G545">
        <f>VLOOKUP($B545,'2025-Final'!$C$8:$R$131,15,FALSE)</f>
        <v>16310</v>
      </c>
    </row>
    <row r="546" spans="1:7" x14ac:dyDescent="0.25">
      <c r="A546" t="s">
        <v>294</v>
      </c>
      <c r="B546" t="s">
        <v>104</v>
      </c>
      <c r="C546" t="s">
        <v>313</v>
      </c>
      <c r="D546">
        <v>2620</v>
      </c>
      <c r="E546">
        <v>2774</v>
      </c>
      <c r="F546">
        <f>VLOOKUP($B546,'2025-Final'!$C$8:$R$131,10,FALSE)</f>
        <v>2620</v>
      </c>
      <c r="G546">
        <f>VLOOKUP($B546,'2025-Final'!$C$8:$R$131,16,FALSE)</f>
        <v>2774</v>
      </c>
    </row>
    <row r="547" spans="1:7" x14ac:dyDescent="0.25">
      <c r="A547" t="s">
        <v>300</v>
      </c>
      <c r="B547" t="s">
        <v>105</v>
      </c>
      <c r="C547" t="s">
        <v>318</v>
      </c>
      <c r="D547">
        <v>6573</v>
      </c>
      <c r="E547">
        <v>6027</v>
      </c>
      <c r="F547">
        <f>VLOOKUP($B547,'2025-Final'!$C$8:$R$131,6,FALSE)</f>
        <v>6573</v>
      </c>
      <c r="G547">
        <f>VLOOKUP($B547,'2025-Final'!$C$8:$R$131,12,FALSE)</f>
        <v>6027</v>
      </c>
    </row>
    <row r="548" spans="1:7" x14ac:dyDescent="0.25">
      <c r="A548" t="s">
        <v>300</v>
      </c>
      <c r="B548" t="s">
        <v>105</v>
      </c>
      <c r="C548" t="s">
        <v>316</v>
      </c>
      <c r="D548">
        <v>6107</v>
      </c>
      <c r="E548">
        <v>5622</v>
      </c>
      <c r="F548">
        <f>VLOOKUP($B548,'2025-Final'!$C$8:$R$131,7,FALSE)</f>
        <v>6107</v>
      </c>
      <c r="G548">
        <f>VLOOKUP($B548,'2025-Final'!$C$8:$R$131,13,FALSE)</f>
        <v>5622</v>
      </c>
    </row>
    <row r="549" spans="1:7" x14ac:dyDescent="0.25">
      <c r="A549" t="s">
        <v>300</v>
      </c>
      <c r="B549" t="s">
        <v>105</v>
      </c>
      <c r="C549" t="s">
        <v>312</v>
      </c>
      <c r="D549">
        <v>5808</v>
      </c>
      <c r="E549">
        <v>5388</v>
      </c>
      <c r="F549">
        <f>VLOOKUP($B549,'2025-Final'!$C$8:$R$131,8,FALSE)</f>
        <v>5808</v>
      </c>
      <c r="G549">
        <f>VLOOKUP($B549,'2025-Final'!$C$8:$R$131,14,FALSE)</f>
        <v>5388</v>
      </c>
    </row>
    <row r="550" spans="1:7" x14ac:dyDescent="0.25">
      <c r="A550" t="s">
        <v>300</v>
      </c>
      <c r="B550" t="s">
        <v>105</v>
      </c>
      <c r="C550" t="s">
        <v>314</v>
      </c>
      <c r="D550">
        <v>24077</v>
      </c>
      <c r="E550">
        <v>25309</v>
      </c>
      <c r="F550">
        <f>VLOOKUP($B550,'2025-Final'!$C$8:$R$131,9,FALSE)</f>
        <v>24077</v>
      </c>
      <c r="G550">
        <f>VLOOKUP($B550,'2025-Final'!$C$8:$R$131,15,FALSE)</f>
        <v>25309</v>
      </c>
    </row>
    <row r="551" spans="1:7" x14ac:dyDescent="0.25">
      <c r="A551" t="s">
        <v>300</v>
      </c>
      <c r="B551" t="s">
        <v>105</v>
      </c>
      <c r="C551" t="s">
        <v>313</v>
      </c>
      <c r="D551">
        <v>4296</v>
      </c>
      <c r="E551">
        <v>4304</v>
      </c>
      <c r="F551">
        <f>VLOOKUP($B551,'2025-Final'!$C$8:$R$131,10,FALSE)</f>
        <v>4296</v>
      </c>
      <c r="G551">
        <f>VLOOKUP($B551,'2025-Final'!$C$8:$R$131,16,FALSE)</f>
        <v>4304</v>
      </c>
    </row>
    <row r="552" spans="1:7" x14ac:dyDescent="0.25">
      <c r="A552" t="s">
        <v>299</v>
      </c>
      <c r="B552" t="s">
        <v>106</v>
      </c>
      <c r="C552" t="s">
        <v>318</v>
      </c>
      <c r="D552">
        <v>6734</v>
      </c>
      <c r="E552">
        <v>6422</v>
      </c>
      <c r="F552">
        <f>VLOOKUP($B552,'2025-Final'!$C$8:$R$131,6,FALSE)</f>
        <v>6734</v>
      </c>
      <c r="G552">
        <f>VLOOKUP($B552,'2025-Final'!$C$8:$R$131,12,FALSE)</f>
        <v>6422</v>
      </c>
    </row>
    <row r="553" spans="1:7" x14ac:dyDescent="0.25">
      <c r="A553" t="s">
        <v>299</v>
      </c>
      <c r="B553" t="s">
        <v>106</v>
      </c>
      <c r="C553" t="s">
        <v>316</v>
      </c>
      <c r="D553">
        <v>6258</v>
      </c>
      <c r="E553">
        <v>5991</v>
      </c>
      <c r="F553">
        <f>VLOOKUP($B553,'2025-Final'!$C$8:$R$131,7,FALSE)</f>
        <v>6258</v>
      </c>
      <c r="G553">
        <f>VLOOKUP($B553,'2025-Final'!$C$8:$R$131,13,FALSE)</f>
        <v>5991</v>
      </c>
    </row>
    <row r="554" spans="1:7" x14ac:dyDescent="0.25">
      <c r="A554" t="s">
        <v>299</v>
      </c>
      <c r="B554" t="s">
        <v>106</v>
      </c>
      <c r="C554" t="s">
        <v>312</v>
      </c>
      <c r="D554">
        <v>5951</v>
      </c>
      <c r="E554">
        <v>5741</v>
      </c>
      <c r="F554">
        <f>VLOOKUP($B554,'2025-Final'!$C$8:$R$131,8,FALSE)</f>
        <v>5951</v>
      </c>
      <c r="G554">
        <f>VLOOKUP($B554,'2025-Final'!$C$8:$R$131,14,FALSE)</f>
        <v>5741</v>
      </c>
    </row>
    <row r="555" spans="1:7" x14ac:dyDescent="0.25">
      <c r="A555" t="s">
        <v>299</v>
      </c>
      <c r="B555" t="s">
        <v>106</v>
      </c>
      <c r="C555" t="s">
        <v>314</v>
      </c>
      <c r="D555">
        <v>24669</v>
      </c>
      <c r="E555">
        <v>26966</v>
      </c>
      <c r="F555">
        <f>VLOOKUP($B555,'2025-Final'!$C$8:$R$131,9,FALSE)</f>
        <v>24669</v>
      </c>
      <c r="G555">
        <f>VLOOKUP($B555,'2025-Final'!$C$8:$R$131,15,FALSE)</f>
        <v>26966</v>
      </c>
    </row>
    <row r="556" spans="1:7" x14ac:dyDescent="0.25">
      <c r="A556" t="s">
        <v>299</v>
      </c>
      <c r="B556" t="s">
        <v>106</v>
      </c>
      <c r="C556" t="s">
        <v>313</v>
      </c>
      <c r="D556">
        <v>4401</v>
      </c>
      <c r="E556">
        <v>4586</v>
      </c>
      <c r="F556">
        <f>VLOOKUP($B556,'2025-Final'!$C$8:$R$131,10,FALSE)</f>
        <v>4401</v>
      </c>
      <c r="G556">
        <f>VLOOKUP($B556,'2025-Final'!$C$8:$R$131,16,FALSE)</f>
        <v>4586</v>
      </c>
    </row>
    <row r="557" spans="1:7" x14ac:dyDescent="0.25">
      <c r="A557" t="s">
        <v>292</v>
      </c>
      <c r="B557" t="s">
        <v>107</v>
      </c>
      <c r="C557" t="s">
        <v>318</v>
      </c>
      <c r="D557">
        <v>521</v>
      </c>
      <c r="E557">
        <v>482</v>
      </c>
      <c r="F557">
        <f>VLOOKUP($B557,'2025-Final'!$C$8:$R$131,6,FALSE)</f>
        <v>521</v>
      </c>
      <c r="G557">
        <f>VLOOKUP($B557,'2025-Final'!$C$8:$R$131,12,FALSE)</f>
        <v>482</v>
      </c>
    </row>
    <row r="558" spans="1:7" x14ac:dyDescent="0.25">
      <c r="A558" t="s">
        <v>292</v>
      </c>
      <c r="B558" t="s">
        <v>107</v>
      </c>
      <c r="C558" t="s">
        <v>316</v>
      </c>
      <c r="D558">
        <v>484</v>
      </c>
      <c r="E558">
        <v>450</v>
      </c>
      <c r="F558">
        <f>VLOOKUP($B558,'2025-Final'!$C$8:$R$131,7,FALSE)</f>
        <v>484</v>
      </c>
      <c r="G558">
        <f>VLOOKUP($B558,'2025-Final'!$C$8:$R$131,13,FALSE)</f>
        <v>450</v>
      </c>
    </row>
    <row r="559" spans="1:7" x14ac:dyDescent="0.25">
      <c r="A559" t="s">
        <v>292</v>
      </c>
      <c r="B559" t="s">
        <v>107</v>
      </c>
      <c r="C559" t="s">
        <v>312</v>
      </c>
      <c r="D559">
        <v>460</v>
      </c>
      <c r="E559">
        <v>431</v>
      </c>
      <c r="F559">
        <f>VLOOKUP($B559,'2025-Final'!$C$8:$R$131,8,FALSE)</f>
        <v>460</v>
      </c>
      <c r="G559">
        <f>VLOOKUP($B559,'2025-Final'!$C$8:$R$131,14,FALSE)</f>
        <v>431</v>
      </c>
    </row>
    <row r="560" spans="1:7" x14ac:dyDescent="0.25">
      <c r="A560" t="s">
        <v>292</v>
      </c>
      <c r="B560" t="s">
        <v>107</v>
      </c>
      <c r="C560" t="s">
        <v>314</v>
      </c>
      <c r="D560">
        <v>1910</v>
      </c>
      <c r="E560">
        <v>2026</v>
      </c>
      <c r="F560">
        <f>VLOOKUP($B560,'2025-Final'!$C$8:$R$131,9,FALSE)</f>
        <v>1910</v>
      </c>
      <c r="G560">
        <f>VLOOKUP($B560,'2025-Final'!$C$8:$R$131,15,FALSE)</f>
        <v>2026</v>
      </c>
    </row>
    <row r="561" spans="1:7" x14ac:dyDescent="0.25">
      <c r="A561" t="s">
        <v>292</v>
      </c>
      <c r="B561" t="s">
        <v>107</v>
      </c>
      <c r="C561" t="s">
        <v>313</v>
      </c>
      <c r="D561">
        <v>340</v>
      </c>
      <c r="E561">
        <v>344</v>
      </c>
      <c r="F561">
        <f>VLOOKUP($B561,'2025-Final'!$C$8:$R$131,10,FALSE)</f>
        <v>340</v>
      </c>
      <c r="G561">
        <f>VLOOKUP($B561,'2025-Final'!$C$8:$R$131,16,FALSE)</f>
        <v>344</v>
      </c>
    </row>
    <row r="562" spans="1:7" x14ac:dyDescent="0.25">
      <c r="A562" t="s">
        <v>300</v>
      </c>
      <c r="B562" t="s">
        <v>108</v>
      </c>
      <c r="C562" t="s">
        <v>318</v>
      </c>
      <c r="D562">
        <v>2964</v>
      </c>
      <c r="E562">
        <v>2859</v>
      </c>
      <c r="F562">
        <f>VLOOKUP($B562,'2025-Final'!$C$8:$R$131,6,FALSE)</f>
        <v>2964</v>
      </c>
      <c r="G562">
        <f>VLOOKUP($B562,'2025-Final'!$C$8:$R$131,12,FALSE)</f>
        <v>2859</v>
      </c>
    </row>
    <row r="563" spans="1:7" x14ac:dyDescent="0.25">
      <c r="A563" t="s">
        <v>300</v>
      </c>
      <c r="B563" t="s">
        <v>108</v>
      </c>
      <c r="C563" t="s">
        <v>316</v>
      </c>
      <c r="D563">
        <v>2754</v>
      </c>
      <c r="E563">
        <v>2667</v>
      </c>
      <c r="F563">
        <f>VLOOKUP($B563,'2025-Final'!$C$8:$R$131,7,FALSE)</f>
        <v>2754</v>
      </c>
      <c r="G563">
        <f>VLOOKUP($B563,'2025-Final'!$C$8:$R$131,13,FALSE)</f>
        <v>2667</v>
      </c>
    </row>
    <row r="564" spans="1:7" x14ac:dyDescent="0.25">
      <c r="A564" t="s">
        <v>300</v>
      </c>
      <c r="B564" t="s">
        <v>108</v>
      </c>
      <c r="C564" t="s">
        <v>312</v>
      </c>
      <c r="D564">
        <v>2619</v>
      </c>
      <c r="E564">
        <v>2556</v>
      </c>
      <c r="F564">
        <f>VLOOKUP($B564,'2025-Final'!$C$8:$R$131,8,FALSE)</f>
        <v>2619</v>
      </c>
      <c r="G564">
        <f>VLOOKUP($B564,'2025-Final'!$C$8:$R$131,14,FALSE)</f>
        <v>2556</v>
      </c>
    </row>
    <row r="565" spans="1:7" x14ac:dyDescent="0.25">
      <c r="A565" t="s">
        <v>300</v>
      </c>
      <c r="B565" t="s">
        <v>108</v>
      </c>
      <c r="C565" t="s">
        <v>314</v>
      </c>
      <c r="D565">
        <v>10859</v>
      </c>
      <c r="E565">
        <v>12008</v>
      </c>
      <c r="F565">
        <f>VLOOKUP($B565,'2025-Final'!$C$8:$R$131,9,FALSE)</f>
        <v>10859</v>
      </c>
      <c r="G565">
        <f>VLOOKUP($B565,'2025-Final'!$C$8:$R$131,15,FALSE)</f>
        <v>12008</v>
      </c>
    </row>
    <row r="566" spans="1:7" x14ac:dyDescent="0.25">
      <c r="A566" t="s">
        <v>300</v>
      </c>
      <c r="B566" t="s">
        <v>108</v>
      </c>
      <c r="C566" t="s">
        <v>313</v>
      </c>
      <c r="D566">
        <v>1937</v>
      </c>
      <c r="E566">
        <v>2042</v>
      </c>
      <c r="F566">
        <f>VLOOKUP($B566,'2025-Final'!$C$8:$R$131,10,FALSE)</f>
        <v>1937</v>
      </c>
      <c r="G566">
        <f>VLOOKUP($B566,'2025-Final'!$C$8:$R$131,16,FALSE)</f>
        <v>2042</v>
      </c>
    </row>
    <row r="567" spans="1:7" x14ac:dyDescent="0.25">
      <c r="A567" t="s">
        <v>293</v>
      </c>
      <c r="B567" t="s">
        <v>109</v>
      </c>
      <c r="C567" t="s">
        <v>318</v>
      </c>
      <c r="D567">
        <v>2849</v>
      </c>
      <c r="E567">
        <v>2796</v>
      </c>
      <c r="F567">
        <f>VLOOKUP($B567,'2025-Final'!$C$8:$R$131,6,FALSE)</f>
        <v>2849</v>
      </c>
      <c r="G567">
        <f>VLOOKUP($B567,'2025-Final'!$C$8:$R$131,12,FALSE)</f>
        <v>2796</v>
      </c>
    </row>
    <row r="568" spans="1:7" x14ac:dyDescent="0.25">
      <c r="A568" t="s">
        <v>293</v>
      </c>
      <c r="B568" t="s">
        <v>109</v>
      </c>
      <c r="C568" t="s">
        <v>316</v>
      </c>
      <c r="D568">
        <v>2648</v>
      </c>
      <c r="E568">
        <v>2608</v>
      </c>
      <c r="F568">
        <f>VLOOKUP($B568,'2025-Final'!$C$8:$R$131,7,FALSE)</f>
        <v>2648</v>
      </c>
      <c r="G568">
        <f>VLOOKUP($B568,'2025-Final'!$C$8:$R$131,13,FALSE)</f>
        <v>2608</v>
      </c>
    </row>
    <row r="569" spans="1:7" x14ac:dyDescent="0.25">
      <c r="A569" t="s">
        <v>293</v>
      </c>
      <c r="B569" t="s">
        <v>109</v>
      </c>
      <c r="C569" t="s">
        <v>312</v>
      </c>
      <c r="D569">
        <v>2518</v>
      </c>
      <c r="E569">
        <v>2499</v>
      </c>
      <c r="F569">
        <f>VLOOKUP($B569,'2025-Final'!$C$8:$R$131,8,FALSE)</f>
        <v>2518</v>
      </c>
      <c r="G569">
        <f>VLOOKUP($B569,'2025-Final'!$C$8:$R$131,14,FALSE)</f>
        <v>2499</v>
      </c>
    </row>
    <row r="570" spans="1:7" x14ac:dyDescent="0.25">
      <c r="A570" t="s">
        <v>293</v>
      </c>
      <c r="B570" t="s">
        <v>109</v>
      </c>
      <c r="C570" t="s">
        <v>314</v>
      </c>
      <c r="D570">
        <v>10439</v>
      </c>
      <c r="E570">
        <v>11741</v>
      </c>
      <c r="F570">
        <f>VLOOKUP($B570,'2025-Final'!$C$8:$R$131,9,FALSE)</f>
        <v>10439</v>
      </c>
      <c r="G570">
        <f>VLOOKUP($B570,'2025-Final'!$C$8:$R$131,15,FALSE)</f>
        <v>11741</v>
      </c>
    </row>
    <row r="571" spans="1:7" x14ac:dyDescent="0.25">
      <c r="A571" t="s">
        <v>293</v>
      </c>
      <c r="B571" t="s">
        <v>109</v>
      </c>
      <c r="C571" t="s">
        <v>313</v>
      </c>
      <c r="D571">
        <v>1862</v>
      </c>
      <c r="E571">
        <v>1996</v>
      </c>
      <c r="F571">
        <f>VLOOKUP($B571,'2025-Final'!$C$8:$R$131,10,FALSE)</f>
        <v>1862</v>
      </c>
      <c r="G571">
        <f>VLOOKUP($B571,'2025-Final'!$C$8:$R$131,16,FALSE)</f>
        <v>1996</v>
      </c>
    </row>
    <row r="572" spans="1:7" x14ac:dyDescent="0.25">
      <c r="A572" t="s">
        <v>292</v>
      </c>
      <c r="B572" t="s">
        <v>110</v>
      </c>
      <c r="C572" t="s">
        <v>318</v>
      </c>
      <c r="D572">
        <v>42271</v>
      </c>
      <c r="E572">
        <v>43339</v>
      </c>
      <c r="F572">
        <f>VLOOKUP($B572,'2025-Final'!$C$8:$R$131,6,FALSE)</f>
        <v>42271</v>
      </c>
      <c r="G572">
        <f>VLOOKUP($B572,'2025-Final'!$C$8:$R$131,12,FALSE)</f>
        <v>43339</v>
      </c>
    </row>
    <row r="573" spans="1:7" x14ac:dyDescent="0.25">
      <c r="A573" t="s">
        <v>292</v>
      </c>
      <c r="B573" t="s">
        <v>110</v>
      </c>
      <c r="C573" t="s">
        <v>316</v>
      </c>
      <c r="D573">
        <v>39280</v>
      </c>
      <c r="E573">
        <v>40435</v>
      </c>
      <c r="F573">
        <f>VLOOKUP($B573,'2025-Final'!$C$8:$R$131,7,FALSE)</f>
        <v>39280</v>
      </c>
      <c r="G573">
        <f>VLOOKUP($B573,'2025-Final'!$C$8:$R$131,13,FALSE)</f>
        <v>40435</v>
      </c>
    </row>
    <row r="574" spans="1:7" x14ac:dyDescent="0.25">
      <c r="A574" t="s">
        <v>292</v>
      </c>
      <c r="B574" t="s">
        <v>110</v>
      </c>
      <c r="C574" t="s">
        <v>312</v>
      </c>
      <c r="D574">
        <v>37356</v>
      </c>
      <c r="E574">
        <v>38751</v>
      </c>
      <c r="F574">
        <f>VLOOKUP($B574,'2025-Final'!$C$8:$R$131,8,FALSE)</f>
        <v>37356</v>
      </c>
      <c r="G574">
        <f>VLOOKUP($B574,'2025-Final'!$C$8:$R$131,14,FALSE)</f>
        <v>38751</v>
      </c>
    </row>
    <row r="575" spans="1:7" x14ac:dyDescent="0.25">
      <c r="A575" t="s">
        <v>292</v>
      </c>
      <c r="B575" t="s">
        <v>110</v>
      </c>
      <c r="C575" t="s">
        <v>314</v>
      </c>
      <c r="D575">
        <v>154813</v>
      </c>
      <c r="E575">
        <v>181951</v>
      </c>
      <c r="F575">
        <f>VLOOKUP($B575,'2025-Final'!$C$8:$R$131,9,FALSE)</f>
        <v>154813</v>
      </c>
      <c r="G575">
        <f>VLOOKUP($B575,'2025-Final'!$C$8:$R$131,15,FALSE)</f>
        <v>181951</v>
      </c>
    </row>
    <row r="576" spans="1:7" x14ac:dyDescent="0.25">
      <c r="A576" t="s">
        <v>292</v>
      </c>
      <c r="B576" t="s">
        <v>110</v>
      </c>
      <c r="C576" t="s">
        <v>313</v>
      </c>
      <c r="D576">
        <v>27631</v>
      </c>
      <c r="E576">
        <v>30955</v>
      </c>
      <c r="F576">
        <f>VLOOKUP($B576,'2025-Final'!$C$8:$R$131,10,FALSE)</f>
        <v>27631</v>
      </c>
      <c r="G576">
        <f>VLOOKUP($B576,'2025-Final'!$C$8:$R$131,16,FALSE)</f>
        <v>30955</v>
      </c>
    </row>
    <row r="577" spans="1:7" x14ac:dyDescent="0.25">
      <c r="A577" t="s">
        <v>293</v>
      </c>
      <c r="B577" t="s">
        <v>111</v>
      </c>
      <c r="C577" t="s">
        <v>318</v>
      </c>
      <c r="D577">
        <v>2067</v>
      </c>
      <c r="E577">
        <v>1982</v>
      </c>
      <c r="F577">
        <f>VLOOKUP($B577,'2025-Final'!$C$8:$R$131,6,FALSE)</f>
        <v>2067</v>
      </c>
      <c r="G577">
        <f>VLOOKUP($B577,'2025-Final'!$C$8:$R$131,12,FALSE)</f>
        <v>1982</v>
      </c>
    </row>
    <row r="578" spans="1:7" x14ac:dyDescent="0.25">
      <c r="A578" t="s">
        <v>293</v>
      </c>
      <c r="B578" t="s">
        <v>111</v>
      </c>
      <c r="C578" t="s">
        <v>316</v>
      </c>
      <c r="D578">
        <v>1921</v>
      </c>
      <c r="E578">
        <v>1849</v>
      </c>
      <c r="F578">
        <f>VLOOKUP($B578,'2025-Final'!$C$8:$R$131,7,FALSE)</f>
        <v>1921</v>
      </c>
      <c r="G578">
        <f>VLOOKUP($B578,'2025-Final'!$C$8:$R$131,13,FALSE)</f>
        <v>1849</v>
      </c>
    </row>
    <row r="579" spans="1:7" x14ac:dyDescent="0.25">
      <c r="A579" t="s">
        <v>293</v>
      </c>
      <c r="B579" t="s">
        <v>111</v>
      </c>
      <c r="C579" t="s">
        <v>312</v>
      </c>
      <c r="D579">
        <v>1827</v>
      </c>
      <c r="E579">
        <v>1772</v>
      </c>
      <c r="F579">
        <f>VLOOKUP($B579,'2025-Final'!$C$8:$R$131,8,FALSE)</f>
        <v>1827</v>
      </c>
      <c r="G579">
        <f>VLOOKUP($B579,'2025-Final'!$C$8:$R$131,14,FALSE)</f>
        <v>1772</v>
      </c>
    </row>
    <row r="580" spans="1:7" x14ac:dyDescent="0.25">
      <c r="A580" t="s">
        <v>293</v>
      </c>
      <c r="B580" t="s">
        <v>111</v>
      </c>
      <c r="C580" t="s">
        <v>314</v>
      </c>
      <c r="D580">
        <v>7574</v>
      </c>
      <c r="E580">
        <v>8323</v>
      </c>
      <c r="F580">
        <f>VLOOKUP($B580,'2025-Final'!$C$8:$R$131,9,FALSE)</f>
        <v>7574</v>
      </c>
      <c r="G580">
        <f>VLOOKUP($B580,'2025-Final'!$C$8:$R$131,15,FALSE)</f>
        <v>8323</v>
      </c>
    </row>
    <row r="581" spans="1:7" x14ac:dyDescent="0.25">
      <c r="A581" t="s">
        <v>293</v>
      </c>
      <c r="B581" t="s">
        <v>111</v>
      </c>
      <c r="C581" t="s">
        <v>313</v>
      </c>
      <c r="D581">
        <v>1351</v>
      </c>
      <c r="E581">
        <v>1415</v>
      </c>
      <c r="F581">
        <f>VLOOKUP($B581,'2025-Final'!$C$8:$R$131,10,FALSE)</f>
        <v>1351</v>
      </c>
      <c r="G581">
        <f>VLOOKUP($B581,'2025-Final'!$C$8:$R$131,16,FALSE)</f>
        <v>1415</v>
      </c>
    </row>
    <row r="582" spans="1:7" x14ac:dyDescent="0.25">
      <c r="A582" t="s">
        <v>301</v>
      </c>
      <c r="B582" t="s">
        <v>112</v>
      </c>
      <c r="C582" t="s">
        <v>318</v>
      </c>
      <c r="D582">
        <v>1281</v>
      </c>
      <c r="E582">
        <v>1247</v>
      </c>
      <c r="F582">
        <f>VLOOKUP($B582,'2025-Final'!$C$8:$R$131,6,FALSE)</f>
        <v>1281</v>
      </c>
      <c r="G582">
        <f>VLOOKUP($B582,'2025-Final'!$C$8:$R$131,12,FALSE)</f>
        <v>1247</v>
      </c>
    </row>
    <row r="583" spans="1:7" x14ac:dyDescent="0.25">
      <c r="A583" t="s">
        <v>301</v>
      </c>
      <c r="B583" t="s">
        <v>112</v>
      </c>
      <c r="C583" t="s">
        <v>316</v>
      </c>
      <c r="D583">
        <v>1191</v>
      </c>
      <c r="E583">
        <v>1164</v>
      </c>
      <c r="F583">
        <f>VLOOKUP($B583,'2025-Final'!$C$8:$R$131,7,FALSE)</f>
        <v>1191</v>
      </c>
      <c r="G583">
        <f>VLOOKUP($B583,'2025-Final'!$C$8:$R$131,13,FALSE)</f>
        <v>1164</v>
      </c>
    </row>
    <row r="584" spans="1:7" x14ac:dyDescent="0.25">
      <c r="A584" t="s">
        <v>301</v>
      </c>
      <c r="B584" t="s">
        <v>112</v>
      </c>
      <c r="C584" t="s">
        <v>312</v>
      </c>
      <c r="D584">
        <v>1132</v>
      </c>
      <c r="E584">
        <v>1115</v>
      </c>
      <c r="F584">
        <f>VLOOKUP($B584,'2025-Final'!$C$8:$R$131,8,FALSE)</f>
        <v>1132</v>
      </c>
      <c r="G584">
        <f>VLOOKUP($B584,'2025-Final'!$C$8:$R$131,14,FALSE)</f>
        <v>1115</v>
      </c>
    </row>
    <row r="585" spans="1:7" x14ac:dyDescent="0.25">
      <c r="A585" t="s">
        <v>301</v>
      </c>
      <c r="B585" t="s">
        <v>112</v>
      </c>
      <c r="C585" t="s">
        <v>314</v>
      </c>
      <c r="D585">
        <v>4694</v>
      </c>
      <c r="E585">
        <v>5239</v>
      </c>
      <c r="F585">
        <f>VLOOKUP($B585,'2025-Final'!$C$8:$R$131,9,FALSE)</f>
        <v>4694</v>
      </c>
      <c r="G585">
        <f>VLOOKUP($B585,'2025-Final'!$C$8:$R$131,15,FALSE)</f>
        <v>5239</v>
      </c>
    </row>
    <row r="586" spans="1:7" x14ac:dyDescent="0.25">
      <c r="A586" t="s">
        <v>301</v>
      </c>
      <c r="B586" t="s">
        <v>112</v>
      </c>
      <c r="C586" t="s">
        <v>313</v>
      </c>
      <c r="D586">
        <v>837</v>
      </c>
      <c r="E586">
        <v>891</v>
      </c>
      <c r="F586">
        <f>VLOOKUP($B586,'2025-Final'!$C$8:$R$131,10,FALSE)</f>
        <v>837</v>
      </c>
      <c r="G586">
        <f>VLOOKUP($B586,'2025-Final'!$C$8:$R$131,16,FALSE)</f>
        <v>891</v>
      </c>
    </row>
    <row r="587" spans="1:7" x14ac:dyDescent="0.25">
      <c r="A587" t="s">
        <v>293</v>
      </c>
      <c r="B587" t="s">
        <v>113</v>
      </c>
      <c r="C587" t="s">
        <v>318</v>
      </c>
      <c r="D587">
        <v>1163</v>
      </c>
      <c r="E587">
        <v>1112</v>
      </c>
      <c r="F587">
        <f>VLOOKUP($B587,'2025-Final'!$C$8:$R$131,6,FALSE)</f>
        <v>1163</v>
      </c>
      <c r="G587">
        <f>VLOOKUP($B587,'2025-Final'!$C$8:$R$131,12,FALSE)</f>
        <v>1112</v>
      </c>
    </row>
    <row r="588" spans="1:7" x14ac:dyDescent="0.25">
      <c r="A588" t="s">
        <v>293</v>
      </c>
      <c r="B588" t="s">
        <v>113</v>
      </c>
      <c r="C588" t="s">
        <v>316</v>
      </c>
      <c r="D588">
        <v>1081</v>
      </c>
      <c r="E588">
        <v>1038</v>
      </c>
      <c r="F588">
        <f>VLOOKUP($B588,'2025-Final'!$C$8:$R$131,7,FALSE)</f>
        <v>1081</v>
      </c>
      <c r="G588">
        <f>VLOOKUP($B588,'2025-Final'!$C$8:$R$131,13,FALSE)</f>
        <v>1038</v>
      </c>
    </row>
    <row r="589" spans="1:7" x14ac:dyDescent="0.25">
      <c r="A589" t="s">
        <v>293</v>
      </c>
      <c r="B589" t="s">
        <v>113</v>
      </c>
      <c r="C589" t="s">
        <v>312</v>
      </c>
      <c r="D589">
        <v>1028</v>
      </c>
      <c r="E589">
        <v>994</v>
      </c>
      <c r="F589">
        <f>VLOOKUP($B589,'2025-Final'!$C$8:$R$131,8,FALSE)</f>
        <v>1028</v>
      </c>
      <c r="G589">
        <f>VLOOKUP($B589,'2025-Final'!$C$8:$R$131,14,FALSE)</f>
        <v>994</v>
      </c>
    </row>
    <row r="590" spans="1:7" x14ac:dyDescent="0.25">
      <c r="A590" t="s">
        <v>293</v>
      </c>
      <c r="B590" t="s">
        <v>113</v>
      </c>
      <c r="C590" t="s">
        <v>314</v>
      </c>
      <c r="D590">
        <v>4262</v>
      </c>
      <c r="E590">
        <v>4672</v>
      </c>
      <c r="F590">
        <f>VLOOKUP($B590,'2025-Final'!$C$8:$R$131,9,FALSE)</f>
        <v>4262</v>
      </c>
      <c r="G590">
        <f>VLOOKUP($B590,'2025-Final'!$C$8:$R$131,15,FALSE)</f>
        <v>4672</v>
      </c>
    </row>
    <row r="591" spans="1:7" x14ac:dyDescent="0.25">
      <c r="A591" t="s">
        <v>293</v>
      </c>
      <c r="B591" t="s">
        <v>113</v>
      </c>
      <c r="C591" t="s">
        <v>313</v>
      </c>
      <c r="D591">
        <v>760</v>
      </c>
      <c r="E591">
        <v>794</v>
      </c>
      <c r="F591">
        <f>VLOOKUP($B591,'2025-Final'!$C$8:$R$131,10,FALSE)</f>
        <v>760</v>
      </c>
      <c r="G591">
        <f>VLOOKUP($B591,'2025-Final'!$C$8:$R$131,16,FALSE)</f>
        <v>794</v>
      </c>
    </row>
    <row r="592" spans="1:7" x14ac:dyDescent="0.25">
      <c r="A592" t="s">
        <v>292</v>
      </c>
      <c r="B592" t="s">
        <v>114</v>
      </c>
      <c r="C592" t="s">
        <v>318</v>
      </c>
      <c r="D592">
        <v>5067</v>
      </c>
      <c r="E592">
        <v>4711</v>
      </c>
      <c r="F592">
        <f>VLOOKUP($B592,'2025-Final'!$C$8:$R$131,6,FALSE)</f>
        <v>5067</v>
      </c>
      <c r="G592">
        <f>VLOOKUP($B592,'2025-Final'!$C$8:$R$131,12,FALSE)</f>
        <v>4711</v>
      </c>
    </row>
    <row r="593" spans="1:7" x14ac:dyDescent="0.25">
      <c r="A593" t="s">
        <v>292</v>
      </c>
      <c r="B593" t="s">
        <v>114</v>
      </c>
      <c r="C593" t="s">
        <v>316</v>
      </c>
      <c r="D593">
        <v>4708</v>
      </c>
      <c r="E593">
        <v>4395</v>
      </c>
      <c r="F593">
        <f>VLOOKUP($B593,'2025-Final'!$C$8:$R$131,7,FALSE)</f>
        <v>4708</v>
      </c>
      <c r="G593">
        <f>VLOOKUP($B593,'2025-Final'!$C$8:$R$131,13,FALSE)</f>
        <v>4395</v>
      </c>
    </row>
    <row r="594" spans="1:7" x14ac:dyDescent="0.25">
      <c r="A594" t="s">
        <v>292</v>
      </c>
      <c r="B594" t="s">
        <v>114</v>
      </c>
      <c r="C594" t="s">
        <v>312</v>
      </c>
      <c r="D594">
        <v>4478</v>
      </c>
      <c r="E594">
        <v>4212</v>
      </c>
      <c r="F594">
        <f>VLOOKUP($B594,'2025-Final'!$C$8:$R$131,8,FALSE)</f>
        <v>4478</v>
      </c>
      <c r="G594">
        <f>VLOOKUP($B594,'2025-Final'!$C$8:$R$131,14,FALSE)</f>
        <v>4212</v>
      </c>
    </row>
    <row r="595" spans="1:7" x14ac:dyDescent="0.25">
      <c r="A595" t="s">
        <v>292</v>
      </c>
      <c r="B595" t="s">
        <v>114</v>
      </c>
      <c r="C595" t="s">
        <v>314</v>
      </c>
      <c r="D595">
        <v>18561</v>
      </c>
      <c r="E595">
        <v>19782</v>
      </c>
      <c r="F595">
        <f>VLOOKUP($B595,'2025-Final'!$C$8:$R$131,9,FALSE)</f>
        <v>18561</v>
      </c>
      <c r="G595">
        <f>VLOOKUP($B595,'2025-Final'!$C$8:$R$131,15,FALSE)</f>
        <v>19782</v>
      </c>
    </row>
    <row r="596" spans="1:7" x14ac:dyDescent="0.25">
      <c r="A596" t="s">
        <v>292</v>
      </c>
      <c r="B596" t="s">
        <v>114</v>
      </c>
      <c r="C596" t="s">
        <v>313</v>
      </c>
      <c r="D596">
        <v>3311</v>
      </c>
      <c r="E596">
        <v>3364</v>
      </c>
      <c r="F596">
        <f>VLOOKUP($B596,'2025-Final'!$C$8:$R$131,10,FALSE)</f>
        <v>3311</v>
      </c>
      <c r="G596">
        <f>VLOOKUP($B596,'2025-Final'!$C$8:$R$131,16,FALSE)</f>
        <v>3364</v>
      </c>
    </row>
    <row r="597" spans="1:7" x14ac:dyDescent="0.25">
      <c r="A597" t="s">
        <v>293</v>
      </c>
      <c r="B597" t="s">
        <v>115</v>
      </c>
      <c r="C597" t="s">
        <v>318</v>
      </c>
      <c r="D597">
        <v>2251</v>
      </c>
      <c r="E597">
        <v>2093</v>
      </c>
      <c r="F597">
        <f>VLOOKUP($B597,'2025-Final'!$C$8:$R$131,6,FALSE)</f>
        <v>2251</v>
      </c>
      <c r="G597">
        <f>VLOOKUP($B597,'2025-Final'!$C$8:$R$131,12,FALSE)</f>
        <v>2093</v>
      </c>
    </row>
    <row r="598" spans="1:7" x14ac:dyDescent="0.25">
      <c r="A598" t="s">
        <v>293</v>
      </c>
      <c r="B598" t="s">
        <v>115</v>
      </c>
      <c r="C598" t="s">
        <v>316</v>
      </c>
      <c r="D598">
        <v>2092</v>
      </c>
      <c r="E598">
        <v>1952</v>
      </c>
      <c r="F598">
        <f>VLOOKUP($B598,'2025-Final'!$C$8:$R$131,7,FALSE)</f>
        <v>2092</v>
      </c>
      <c r="G598">
        <f>VLOOKUP($B598,'2025-Final'!$C$8:$R$131,13,FALSE)</f>
        <v>1952</v>
      </c>
    </row>
    <row r="599" spans="1:7" x14ac:dyDescent="0.25">
      <c r="A599" t="s">
        <v>293</v>
      </c>
      <c r="B599" t="s">
        <v>115</v>
      </c>
      <c r="C599" t="s">
        <v>312</v>
      </c>
      <c r="D599">
        <v>1989</v>
      </c>
      <c r="E599">
        <v>1871</v>
      </c>
      <c r="F599">
        <f>VLOOKUP($B599,'2025-Final'!$C$8:$R$131,8,FALSE)</f>
        <v>1989</v>
      </c>
      <c r="G599">
        <f>VLOOKUP($B599,'2025-Final'!$C$8:$R$131,14,FALSE)</f>
        <v>1871</v>
      </c>
    </row>
    <row r="600" spans="1:7" x14ac:dyDescent="0.25">
      <c r="A600" t="s">
        <v>293</v>
      </c>
      <c r="B600" t="s">
        <v>115</v>
      </c>
      <c r="C600" t="s">
        <v>314</v>
      </c>
      <c r="D600">
        <v>8248</v>
      </c>
      <c r="E600">
        <v>8789</v>
      </c>
      <c r="F600">
        <f>VLOOKUP($B600,'2025-Final'!$C$8:$R$131,9,FALSE)</f>
        <v>8248</v>
      </c>
      <c r="G600">
        <f>VLOOKUP($B600,'2025-Final'!$C$8:$R$131,15,FALSE)</f>
        <v>8789</v>
      </c>
    </row>
    <row r="601" spans="1:7" x14ac:dyDescent="0.25">
      <c r="A601" t="s">
        <v>293</v>
      </c>
      <c r="B601" t="s">
        <v>115</v>
      </c>
      <c r="C601" t="s">
        <v>313</v>
      </c>
      <c r="D601">
        <v>1471</v>
      </c>
      <c r="E601">
        <v>1494</v>
      </c>
      <c r="F601">
        <f>VLOOKUP($B601,'2025-Final'!$C$8:$R$131,10,FALSE)</f>
        <v>1471</v>
      </c>
      <c r="G601">
        <f>VLOOKUP($B601,'2025-Final'!$C$8:$R$131,16,FALSE)</f>
        <v>1494</v>
      </c>
    </row>
    <row r="602" spans="1:7" x14ac:dyDescent="0.25">
      <c r="A602" t="s">
        <v>298</v>
      </c>
      <c r="B602" t="s">
        <v>116</v>
      </c>
      <c r="C602" t="s">
        <v>318</v>
      </c>
      <c r="D602">
        <v>5113</v>
      </c>
      <c r="E602">
        <v>4875</v>
      </c>
      <c r="F602">
        <f>VLOOKUP($B602,'2025-Final'!$C$8:$R$131,6,FALSE)</f>
        <v>5113</v>
      </c>
      <c r="G602">
        <f>VLOOKUP($B602,'2025-Final'!$C$8:$R$131,12,FALSE)</f>
        <v>4875</v>
      </c>
    </row>
    <row r="603" spans="1:7" x14ac:dyDescent="0.25">
      <c r="A603" t="s">
        <v>298</v>
      </c>
      <c r="B603" t="s">
        <v>116</v>
      </c>
      <c r="C603" t="s">
        <v>316</v>
      </c>
      <c r="D603">
        <v>4751</v>
      </c>
      <c r="E603">
        <v>4548</v>
      </c>
      <c r="F603">
        <f>VLOOKUP($B603,'2025-Final'!$C$8:$R$131,7,FALSE)</f>
        <v>4751</v>
      </c>
      <c r="G603">
        <f>VLOOKUP($B603,'2025-Final'!$C$8:$R$131,13,FALSE)</f>
        <v>4548</v>
      </c>
    </row>
    <row r="604" spans="1:7" x14ac:dyDescent="0.25">
      <c r="A604" t="s">
        <v>298</v>
      </c>
      <c r="B604" t="s">
        <v>116</v>
      </c>
      <c r="C604" t="s">
        <v>312</v>
      </c>
      <c r="D604">
        <v>4518</v>
      </c>
      <c r="E604">
        <v>4358</v>
      </c>
      <c r="F604">
        <f>VLOOKUP($B604,'2025-Final'!$C$8:$R$131,8,FALSE)</f>
        <v>4518</v>
      </c>
      <c r="G604">
        <f>VLOOKUP($B604,'2025-Final'!$C$8:$R$131,14,FALSE)</f>
        <v>4358</v>
      </c>
    </row>
    <row r="605" spans="1:7" x14ac:dyDescent="0.25">
      <c r="A605" t="s">
        <v>298</v>
      </c>
      <c r="B605" t="s">
        <v>116</v>
      </c>
      <c r="C605" t="s">
        <v>314</v>
      </c>
      <c r="D605">
        <v>18730</v>
      </c>
      <c r="E605">
        <v>20472</v>
      </c>
      <c r="F605">
        <f>VLOOKUP($B605,'2025-Final'!$C$8:$R$131,9,FALSE)</f>
        <v>18730</v>
      </c>
      <c r="G605">
        <f>VLOOKUP($B605,'2025-Final'!$C$8:$R$131,15,FALSE)</f>
        <v>20472</v>
      </c>
    </row>
    <row r="606" spans="1:7" x14ac:dyDescent="0.25">
      <c r="A606" t="s">
        <v>298</v>
      </c>
      <c r="B606" t="s">
        <v>116</v>
      </c>
      <c r="C606" t="s">
        <v>313</v>
      </c>
      <c r="D606">
        <v>3342</v>
      </c>
      <c r="E606">
        <v>3481</v>
      </c>
      <c r="F606">
        <f>VLOOKUP($B606,'2025-Final'!$C$8:$R$131,10,FALSE)</f>
        <v>3342</v>
      </c>
      <c r="G606">
        <f>VLOOKUP($B606,'2025-Final'!$C$8:$R$131,16,FALSE)</f>
        <v>3481</v>
      </c>
    </row>
    <row r="607" spans="1:7" x14ac:dyDescent="0.25">
      <c r="A607" t="s">
        <v>298</v>
      </c>
      <c r="B607" t="s">
        <v>117</v>
      </c>
      <c r="C607" t="s">
        <v>318</v>
      </c>
      <c r="D607">
        <v>8059</v>
      </c>
      <c r="E607">
        <v>7667</v>
      </c>
      <c r="F607">
        <f>VLOOKUP($B607,'2025-Final'!$C$8:$R$131,6,FALSE)</f>
        <v>8059</v>
      </c>
      <c r="G607">
        <f>VLOOKUP($B607,'2025-Final'!$C$8:$R$131,12,FALSE)</f>
        <v>7667</v>
      </c>
    </row>
    <row r="608" spans="1:7" x14ac:dyDescent="0.25">
      <c r="A608" t="s">
        <v>298</v>
      </c>
      <c r="B608" t="s">
        <v>117</v>
      </c>
      <c r="C608" t="s">
        <v>316</v>
      </c>
      <c r="D608">
        <v>7485</v>
      </c>
      <c r="E608">
        <v>7155</v>
      </c>
      <c r="F608">
        <f>VLOOKUP($B608,'2025-Final'!$C$8:$R$131,7,FALSE)</f>
        <v>7485</v>
      </c>
      <c r="G608">
        <f>VLOOKUP($B608,'2025-Final'!$C$8:$R$131,13,FALSE)</f>
        <v>7155</v>
      </c>
    </row>
    <row r="609" spans="1:7" x14ac:dyDescent="0.25">
      <c r="A609" t="s">
        <v>298</v>
      </c>
      <c r="B609" t="s">
        <v>117</v>
      </c>
      <c r="C609" t="s">
        <v>312</v>
      </c>
      <c r="D609">
        <v>7115</v>
      </c>
      <c r="E609">
        <v>6857</v>
      </c>
      <c r="F609">
        <f>VLOOKUP($B609,'2025-Final'!$C$8:$R$131,8,FALSE)</f>
        <v>7115</v>
      </c>
      <c r="G609">
        <f>VLOOKUP($B609,'2025-Final'!$C$8:$R$131,14,FALSE)</f>
        <v>6857</v>
      </c>
    </row>
    <row r="610" spans="1:7" x14ac:dyDescent="0.25">
      <c r="A610" t="s">
        <v>298</v>
      </c>
      <c r="B610" t="s">
        <v>117</v>
      </c>
      <c r="C610" t="s">
        <v>314</v>
      </c>
      <c r="D610">
        <v>29496</v>
      </c>
      <c r="E610">
        <v>32169</v>
      </c>
      <c r="F610">
        <f>VLOOKUP($B610,'2025-Final'!$C$8:$R$131,9,FALSE)</f>
        <v>29496</v>
      </c>
      <c r="G610">
        <f>VLOOKUP($B610,'2025-Final'!$C$8:$R$131,15,FALSE)</f>
        <v>32169</v>
      </c>
    </row>
    <row r="611" spans="1:7" x14ac:dyDescent="0.25">
      <c r="A611" t="s">
        <v>298</v>
      </c>
      <c r="B611" t="s">
        <v>117</v>
      </c>
      <c r="C611" t="s">
        <v>313</v>
      </c>
      <c r="D611">
        <v>5265</v>
      </c>
      <c r="E611">
        <v>5479</v>
      </c>
      <c r="F611">
        <f>VLOOKUP($B611,'2025-Final'!$C$8:$R$131,10,FALSE)</f>
        <v>5265</v>
      </c>
      <c r="G611">
        <f>VLOOKUP($B611,'2025-Final'!$C$8:$R$131,16,FALSE)</f>
        <v>5479</v>
      </c>
    </row>
    <row r="612" spans="1:7" x14ac:dyDescent="0.25">
      <c r="A612" t="s">
        <v>300</v>
      </c>
      <c r="B612" t="s">
        <v>118</v>
      </c>
      <c r="C612" t="s">
        <v>318</v>
      </c>
      <c r="D612">
        <v>3135</v>
      </c>
      <c r="E612">
        <v>2999</v>
      </c>
      <c r="F612">
        <f>VLOOKUP($B612,'2025-Final'!$C$8:$R$131,6,FALSE)</f>
        <v>3135</v>
      </c>
      <c r="G612">
        <f>VLOOKUP($B612,'2025-Final'!$C$8:$R$131,12,FALSE)</f>
        <v>2999</v>
      </c>
    </row>
    <row r="613" spans="1:7" x14ac:dyDescent="0.25">
      <c r="A613" t="s">
        <v>300</v>
      </c>
      <c r="B613" t="s">
        <v>118</v>
      </c>
      <c r="C613" t="s">
        <v>316</v>
      </c>
      <c r="D613">
        <v>2913</v>
      </c>
      <c r="E613">
        <v>2798</v>
      </c>
      <c r="F613">
        <f>VLOOKUP($B613,'2025-Final'!$C$8:$R$131,7,FALSE)</f>
        <v>2913</v>
      </c>
      <c r="G613">
        <f>VLOOKUP($B613,'2025-Final'!$C$8:$R$131,13,FALSE)</f>
        <v>2798</v>
      </c>
    </row>
    <row r="614" spans="1:7" x14ac:dyDescent="0.25">
      <c r="A614" t="s">
        <v>300</v>
      </c>
      <c r="B614" t="s">
        <v>118</v>
      </c>
      <c r="C614" t="s">
        <v>312</v>
      </c>
      <c r="D614">
        <v>2771</v>
      </c>
      <c r="E614">
        <v>2681</v>
      </c>
      <c r="F614">
        <f>VLOOKUP($B614,'2025-Final'!$C$8:$R$131,8,FALSE)</f>
        <v>2771</v>
      </c>
      <c r="G614">
        <f>VLOOKUP($B614,'2025-Final'!$C$8:$R$131,14,FALSE)</f>
        <v>2681</v>
      </c>
    </row>
    <row r="615" spans="1:7" x14ac:dyDescent="0.25">
      <c r="A615" t="s">
        <v>300</v>
      </c>
      <c r="B615" t="s">
        <v>118</v>
      </c>
      <c r="C615" t="s">
        <v>314</v>
      </c>
      <c r="D615">
        <v>11486</v>
      </c>
      <c r="E615">
        <v>12595</v>
      </c>
      <c r="F615">
        <f>VLOOKUP($B615,'2025-Final'!$C$8:$R$131,9,FALSE)</f>
        <v>11486</v>
      </c>
      <c r="G615">
        <f>VLOOKUP($B615,'2025-Final'!$C$8:$R$131,15,FALSE)</f>
        <v>12595</v>
      </c>
    </row>
    <row r="616" spans="1:7" x14ac:dyDescent="0.25">
      <c r="A616" t="s">
        <v>300</v>
      </c>
      <c r="B616" t="s">
        <v>118</v>
      </c>
      <c r="C616" t="s">
        <v>313</v>
      </c>
      <c r="D616">
        <v>2049</v>
      </c>
      <c r="E616">
        <v>2142</v>
      </c>
      <c r="F616">
        <f>VLOOKUP($B616,'2025-Final'!$C$8:$R$131,10,FALSE)</f>
        <v>2049</v>
      </c>
      <c r="G616">
        <f>VLOOKUP($B616,'2025-Final'!$C$8:$R$131,16,FALSE)</f>
        <v>2142</v>
      </c>
    </row>
    <row r="617" spans="1:7" x14ac:dyDescent="0.25">
      <c r="A617" t="s">
        <v>294</v>
      </c>
      <c r="B617" t="s">
        <v>119</v>
      </c>
      <c r="C617" t="s">
        <v>318</v>
      </c>
      <c r="D617">
        <v>3416</v>
      </c>
      <c r="E617">
        <v>3557</v>
      </c>
      <c r="F617">
        <f>VLOOKUP($B617,'2025-Final'!$C$8:$R$131,6,FALSE)</f>
        <v>3416</v>
      </c>
      <c r="G617">
        <f>VLOOKUP($B617,'2025-Final'!$C$8:$R$131,12,FALSE)</f>
        <v>3557</v>
      </c>
    </row>
    <row r="618" spans="1:7" x14ac:dyDescent="0.25">
      <c r="A618" t="s">
        <v>294</v>
      </c>
      <c r="B618" t="s">
        <v>119</v>
      </c>
      <c r="C618" t="s">
        <v>316</v>
      </c>
      <c r="D618">
        <v>3174</v>
      </c>
      <c r="E618">
        <v>3318</v>
      </c>
      <c r="F618">
        <f>VLOOKUP($B618,'2025-Final'!$C$8:$R$131,7,FALSE)</f>
        <v>3174</v>
      </c>
      <c r="G618">
        <f>VLOOKUP($B618,'2025-Final'!$C$8:$R$131,13,FALSE)</f>
        <v>3318</v>
      </c>
    </row>
    <row r="619" spans="1:7" x14ac:dyDescent="0.25">
      <c r="A619" t="s">
        <v>294</v>
      </c>
      <c r="B619" t="s">
        <v>119</v>
      </c>
      <c r="C619" t="s">
        <v>312</v>
      </c>
      <c r="D619">
        <v>3018</v>
      </c>
      <c r="E619">
        <v>3180</v>
      </c>
      <c r="F619">
        <f>VLOOKUP($B619,'2025-Final'!$C$8:$R$131,8,FALSE)</f>
        <v>3018</v>
      </c>
      <c r="G619">
        <f>VLOOKUP($B619,'2025-Final'!$C$8:$R$131,14,FALSE)</f>
        <v>3180</v>
      </c>
    </row>
    <row r="620" spans="1:7" x14ac:dyDescent="0.25">
      <c r="A620" t="s">
        <v>294</v>
      </c>
      <c r="B620" t="s">
        <v>119</v>
      </c>
      <c r="C620" t="s">
        <v>314</v>
      </c>
      <c r="D620">
        <v>12513</v>
      </c>
      <c r="E620">
        <v>14937</v>
      </c>
      <c r="F620">
        <f>VLOOKUP($B620,'2025-Final'!$C$8:$R$131,9,FALSE)</f>
        <v>12513</v>
      </c>
      <c r="G620">
        <f>VLOOKUP($B620,'2025-Final'!$C$8:$R$131,15,FALSE)</f>
        <v>14937</v>
      </c>
    </row>
    <row r="621" spans="1:7" x14ac:dyDescent="0.25">
      <c r="A621" t="s">
        <v>294</v>
      </c>
      <c r="B621" t="s">
        <v>119</v>
      </c>
      <c r="C621" t="s">
        <v>313</v>
      </c>
      <c r="D621">
        <v>2232</v>
      </c>
      <c r="E621">
        <v>2540</v>
      </c>
      <c r="F621">
        <f>VLOOKUP($B621,'2025-Final'!$C$8:$R$131,10,FALSE)</f>
        <v>2232</v>
      </c>
      <c r="G621">
        <f>VLOOKUP($B621,'2025-Final'!$C$8:$R$131,16,FALSE)</f>
        <v>2540</v>
      </c>
    </row>
  </sheetData>
  <autoFilter ref="A1:G621" xr:uid="{00000000-0001-0000-00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C6:E13"/>
  <sheetViews>
    <sheetView workbookViewId="0">
      <selection activeCell="D19" sqref="D19"/>
    </sheetView>
  </sheetViews>
  <sheetFormatPr baseColWidth="10" defaultRowHeight="15" x14ac:dyDescent="0.25"/>
  <cols>
    <col min="3" max="3" width="11.85546875" bestFit="1" customWidth="1"/>
  </cols>
  <sheetData>
    <row r="6" spans="3:5" x14ac:dyDescent="0.25">
      <c r="D6" t="s">
        <v>125</v>
      </c>
      <c r="E6" t="s">
        <v>291</v>
      </c>
    </row>
    <row r="7" spans="3:5" x14ac:dyDescent="0.25">
      <c r="C7" t="s">
        <v>287</v>
      </c>
      <c r="D7">
        <v>2</v>
      </c>
    </row>
    <row r="8" spans="3:5" x14ac:dyDescent="0.25">
      <c r="C8" t="s">
        <v>0</v>
      </c>
      <c r="D8" s="81" t="str">
        <f>VLOOKUP(D7,'2025-Final'!B8:S131,2,TRUE)</f>
        <v>Acala</v>
      </c>
    </row>
    <row r="9" spans="3:5" x14ac:dyDescent="0.25">
      <c r="C9" t="s">
        <v>306</v>
      </c>
      <c r="D9">
        <f>VLOOKUP($D$7,'2025-Final'!$B$8:$R$131,7,FALSE)</f>
        <v>1588</v>
      </c>
      <c r="E9">
        <f>VLOOKUP($D$7,'2025-Final'!$B$8:$R$131,13,FALSE)</f>
        <v>1520</v>
      </c>
    </row>
    <row r="10" spans="3:5" x14ac:dyDescent="0.25">
      <c r="C10" t="s">
        <v>307</v>
      </c>
      <c r="D10">
        <f>VLOOKUP($D$7,'2025-Final'!$B$8:$R$131,8,FALSE)</f>
        <v>1475</v>
      </c>
      <c r="E10">
        <f>VLOOKUP($D$7,'2025-Final'!$B$8:$R$131,14,FALSE)</f>
        <v>1418</v>
      </c>
    </row>
    <row r="11" spans="3:5" x14ac:dyDescent="0.25">
      <c r="C11" t="s">
        <v>308</v>
      </c>
      <c r="D11">
        <f>VLOOKUP($D$7,'2025-Final'!$B$8:$R$131,9,FALSE)</f>
        <v>1403</v>
      </c>
      <c r="E11">
        <f>VLOOKUP($D$7,'2025-Final'!$B$8:$R$131,15,FALSE)</f>
        <v>1359</v>
      </c>
    </row>
    <row r="12" spans="3:5" x14ac:dyDescent="0.25">
      <c r="C12" t="s">
        <v>309</v>
      </c>
      <c r="D12">
        <f>VLOOKUP($D$7,'2025-Final'!$B$8:$R$131,10,FALSE)</f>
        <v>5817</v>
      </c>
      <c r="E12">
        <f>VLOOKUP($D$7,'2025-Final'!$B$8:$R$131,16,FALSE)</f>
        <v>6386</v>
      </c>
    </row>
    <row r="13" spans="3:5" x14ac:dyDescent="0.25">
      <c r="C13" t="s">
        <v>310</v>
      </c>
      <c r="D13">
        <f>VLOOKUP($D$7,'2025-Final'!$B$8:$R$131,11,FALSE)</f>
        <v>1038</v>
      </c>
      <c r="E13">
        <f>VLOOKUP($D$7,'2025-Final'!$B$8:$R$131,17,FALSE)</f>
        <v>1086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B1:L131"/>
  <sheetViews>
    <sheetView topLeftCell="A109" workbookViewId="0">
      <selection activeCell="L10" sqref="L10"/>
    </sheetView>
  </sheetViews>
  <sheetFormatPr baseColWidth="10" defaultRowHeight="15" x14ac:dyDescent="0.25"/>
  <cols>
    <col min="3" max="3" width="24.85546875" bestFit="1" customWidth="1"/>
  </cols>
  <sheetData>
    <row r="1" spans="2:12" ht="23.25" x14ac:dyDescent="0.35">
      <c r="B1" s="89" t="s">
        <v>127</v>
      </c>
      <c r="C1" s="89"/>
      <c r="D1" s="89"/>
      <c r="E1" s="89"/>
      <c r="F1" s="89"/>
      <c r="G1" s="89"/>
      <c r="H1" s="89"/>
      <c r="I1" s="89"/>
      <c r="J1" s="89"/>
    </row>
    <row r="2" spans="2:12" ht="18.75" x14ac:dyDescent="0.25">
      <c r="B2" s="90" t="s">
        <v>128</v>
      </c>
      <c r="C2" s="90"/>
      <c r="D2" s="90"/>
      <c r="E2" s="90"/>
      <c r="F2" s="90"/>
      <c r="G2" s="90"/>
      <c r="H2" s="90"/>
      <c r="I2" s="90"/>
      <c r="J2" s="90"/>
    </row>
    <row r="3" spans="2:12" ht="15.75" x14ac:dyDescent="0.25">
      <c r="B3" s="91" t="s">
        <v>129</v>
      </c>
      <c r="C3" s="91"/>
      <c r="D3" s="91"/>
      <c r="E3" s="91"/>
      <c r="F3" s="91"/>
      <c r="G3" s="91"/>
      <c r="H3" s="91"/>
      <c r="I3" s="91"/>
      <c r="J3" s="91"/>
    </row>
    <row r="5" spans="2:12" ht="18.75" x14ac:dyDescent="0.3">
      <c r="B5" s="113" t="s">
        <v>131</v>
      </c>
      <c r="C5" s="113"/>
      <c r="D5" s="113"/>
      <c r="E5" s="113"/>
      <c r="F5" s="113"/>
      <c r="G5" s="113"/>
      <c r="H5" s="113"/>
      <c r="I5" s="113"/>
      <c r="J5" s="113"/>
    </row>
    <row r="8" spans="2:12" x14ac:dyDescent="0.25">
      <c r="B8" s="110" t="s">
        <v>275</v>
      </c>
      <c r="C8" s="110" t="s">
        <v>0</v>
      </c>
      <c r="D8" s="37" t="s">
        <v>270</v>
      </c>
      <c r="E8" s="37" t="s">
        <v>271</v>
      </c>
      <c r="F8" s="114"/>
      <c r="G8" s="114"/>
      <c r="H8" s="114"/>
      <c r="I8" s="114"/>
      <c r="J8" s="114"/>
    </row>
    <row r="9" spans="2:12" x14ac:dyDescent="0.25">
      <c r="B9" s="111"/>
      <c r="C9" s="111"/>
      <c r="D9" s="115" t="s">
        <v>272</v>
      </c>
      <c r="E9" s="115"/>
      <c r="F9" s="115"/>
      <c r="G9" s="115" t="s">
        <v>273</v>
      </c>
      <c r="H9" s="115"/>
      <c r="I9" s="115"/>
      <c r="J9" s="108" t="s">
        <v>274</v>
      </c>
      <c r="L9" t="s">
        <v>278</v>
      </c>
    </row>
    <row r="10" spans="2:12" x14ac:dyDescent="0.25">
      <c r="B10" s="112"/>
      <c r="C10" s="112"/>
      <c r="D10" s="38" t="s">
        <v>120</v>
      </c>
      <c r="E10" s="38" t="s">
        <v>121</v>
      </c>
      <c r="F10" s="38" t="s">
        <v>126</v>
      </c>
      <c r="G10" s="38" t="s">
        <v>120</v>
      </c>
      <c r="H10" s="38" t="s">
        <v>121</v>
      </c>
      <c r="I10" s="38" t="s">
        <v>126</v>
      </c>
      <c r="J10" s="108"/>
    </row>
    <row r="11" spans="2:12" x14ac:dyDescent="0.25">
      <c r="B11" s="108" t="s">
        <v>276</v>
      </c>
      <c r="C11" s="38" t="s">
        <v>2</v>
      </c>
      <c r="D11" s="39">
        <v>1535</v>
      </c>
      <c r="E11" s="39">
        <v>1594</v>
      </c>
      <c r="F11" s="40">
        <f>SUM(D11:E11)</f>
        <v>3129</v>
      </c>
      <c r="G11" s="39">
        <v>8677</v>
      </c>
      <c r="H11" s="39">
        <v>8636</v>
      </c>
      <c r="I11" s="40">
        <f>SUM(G11:H11)</f>
        <v>17313</v>
      </c>
      <c r="J11" s="39">
        <f>F11+I11</f>
        <v>20442</v>
      </c>
    </row>
    <row r="12" spans="2:12" x14ac:dyDescent="0.25">
      <c r="B12" s="108"/>
      <c r="C12" s="38" t="s">
        <v>3</v>
      </c>
      <c r="D12" s="39">
        <v>4224</v>
      </c>
      <c r="E12" s="39">
        <v>4496</v>
      </c>
      <c r="F12" s="40">
        <f t="shared" ref="F12:F75" si="0">SUM(D12:E12)</f>
        <v>8720</v>
      </c>
      <c r="G12" s="39">
        <v>13114</v>
      </c>
      <c r="H12" s="39">
        <v>13171</v>
      </c>
      <c r="I12" s="40">
        <f t="shared" ref="I12:I75" si="1">SUM(G12:H12)</f>
        <v>26285</v>
      </c>
      <c r="J12" s="39">
        <f t="shared" ref="J12:J75" si="2">F12+I12</f>
        <v>35005</v>
      </c>
    </row>
    <row r="13" spans="2:12" x14ac:dyDescent="0.25">
      <c r="B13" s="108"/>
      <c r="C13" s="38" t="s">
        <v>4</v>
      </c>
      <c r="D13" s="39">
        <v>2576</v>
      </c>
      <c r="E13" s="39">
        <v>2637</v>
      </c>
      <c r="F13" s="40">
        <f t="shared" si="0"/>
        <v>5213</v>
      </c>
      <c r="G13" s="39">
        <v>14366</v>
      </c>
      <c r="H13" s="39">
        <v>14047</v>
      </c>
      <c r="I13" s="40">
        <f t="shared" si="1"/>
        <v>28413</v>
      </c>
      <c r="J13" s="39">
        <f t="shared" si="2"/>
        <v>33626</v>
      </c>
    </row>
    <row r="14" spans="2:12" x14ac:dyDescent="0.25">
      <c r="B14" s="108"/>
      <c r="C14" s="38" t="s">
        <v>5</v>
      </c>
      <c r="D14" s="39">
        <v>181</v>
      </c>
      <c r="E14" s="39">
        <v>203</v>
      </c>
      <c r="F14" s="40">
        <f t="shared" si="0"/>
        <v>384</v>
      </c>
      <c r="G14" s="39">
        <v>2537</v>
      </c>
      <c r="H14" s="39">
        <v>2753</v>
      </c>
      <c r="I14" s="40">
        <f t="shared" si="1"/>
        <v>5290</v>
      </c>
      <c r="J14" s="39">
        <f t="shared" si="2"/>
        <v>5674</v>
      </c>
    </row>
    <row r="15" spans="2:12" x14ac:dyDescent="0.25">
      <c r="B15" s="108"/>
      <c r="C15" s="38" t="s">
        <v>6</v>
      </c>
      <c r="D15" s="39">
        <v>2757</v>
      </c>
      <c r="E15" s="39">
        <v>2873</v>
      </c>
      <c r="F15" s="40">
        <f t="shared" si="0"/>
        <v>5630</v>
      </c>
      <c r="G15" s="39">
        <v>15947</v>
      </c>
      <c r="H15" s="39">
        <v>15949</v>
      </c>
      <c r="I15" s="40">
        <f t="shared" si="1"/>
        <v>31896</v>
      </c>
      <c r="J15" s="39">
        <f t="shared" si="2"/>
        <v>37526</v>
      </c>
    </row>
    <row r="16" spans="2:12" x14ac:dyDescent="0.25">
      <c r="B16" s="108"/>
      <c r="C16" s="38" t="s">
        <v>7</v>
      </c>
      <c r="D16" s="39">
        <v>872</v>
      </c>
      <c r="E16" s="39">
        <v>879</v>
      </c>
      <c r="F16" s="40">
        <f t="shared" si="0"/>
        <v>1751</v>
      </c>
      <c r="G16" s="39">
        <v>11785</v>
      </c>
      <c r="H16" s="39">
        <v>11476</v>
      </c>
      <c r="I16" s="40">
        <f t="shared" si="1"/>
        <v>23261</v>
      </c>
      <c r="J16" s="39">
        <f t="shared" si="2"/>
        <v>25012</v>
      </c>
    </row>
    <row r="17" spans="2:10" x14ac:dyDescent="0.25">
      <c r="B17" s="108"/>
      <c r="C17" s="38" t="s">
        <v>8</v>
      </c>
      <c r="D17" s="39">
        <v>1259</v>
      </c>
      <c r="E17" s="39">
        <v>1338</v>
      </c>
      <c r="F17" s="40">
        <f t="shared" si="0"/>
        <v>2597</v>
      </c>
      <c r="G17" s="39">
        <v>16678</v>
      </c>
      <c r="H17" s="39">
        <v>17172</v>
      </c>
      <c r="I17" s="40">
        <f t="shared" si="1"/>
        <v>33850</v>
      </c>
      <c r="J17" s="39">
        <f t="shared" si="2"/>
        <v>36447</v>
      </c>
    </row>
    <row r="18" spans="2:10" x14ac:dyDescent="0.25">
      <c r="B18" s="108"/>
      <c r="C18" s="38" t="s">
        <v>9</v>
      </c>
      <c r="D18" s="39">
        <v>323</v>
      </c>
      <c r="E18" s="39">
        <v>377</v>
      </c>
      <c r="F18" s="40">
        <f t="shared" si="0"/>
        <v>700</v>
      </c>
      <c r="G18" s="39">
        <v>4448</v>
      </c>
      <c r="H18" s="39">
        <v>4870</v>
      </c>
      <c r="I18" s="40">
        <f t="shared" si="1"/>
        <v>9318</v>
      </c>
      <c r="J18" s="39">
        <f t="shared" si="2"/>
        <v>10018</v>
      </c>
    </row>
    <row r="19" spans="2:10" x14ac:dyDescent="0.25">
      <c r="B19" s="108"/>
      <c r="C19" s="38" t="s">
        <v>10</v>
      </c>
      <c r="D19" s="39">
        <v>1009</v>
      </c>
      <c r="E19" s="39">
        <v>1057</v>
      </c>
      <c r="F19" s="40">
        <f t="shared" si="0"/>
        <v>2066</v>
      </c>
      <c r="G19" s="39">
        <v>13510</v>
      </c>
      <c r="H19" s="39">
        <v>13615</v>
      </c>
      <c r="I19" s="40">
        <f t="shared" si="1"/>
        <v>27125</v>
      </c>
      <c r="J19" s="39">
        <f t="shared" si="2"/>
        <v>29191</v>
      </c>
    </row>
    <row r="20" spans="2:10" x14ac:dyDescent="0.25">
      <c r="B20" s="108"/>
      <c r="C20" s="38" t="s">
        <v>11</v>
      </c>
      <c r="D20" s="39">
        <v>5531</v>
      </c>
      <c r="E20" s="39">
        <v>6154</v>
      </c>
      <c r="F20" s="40">
        <f t="shared" si="0"/>
        <v>11685</v>
      </c>
      <c r="G20" s="39">
        <v>16885</v>
      </c>
      <c r="H20" s="39">
        <v>17524</v>
      </c>
      <c r="I20" s="40">
        <f t="shared" si="1"/>
        <v>34409</v>
      </c>
      <c r="J20" s="39">
        <f t="shared" si="2"/>
        <v>46094</v>
      </c>
    </row>
    <row r="21" spans="2:10" x14ac:dyDescent="0.25">
      <c r="B21" s="108"/>
      <c r="C21" s="38" t="s">
        <v>12</v>
      </c>
      <c r="D21" s="39">
        <v>315</v>
      </c>
      <c r="E21" s="39">
        <v>327</v>
      </c>
      <c r="F21" s="40">
        <f t="shared" si="0"/>
        <v>642</v>
      </c>
      <c r="G21" s="39">
        <v>4283</v>
      </c>
      <c r="H21" s="39">
        <v>4183</v>
      </c>
      <c r="I21" s="40">
        <f t="shared" si="1"/>
        <v>8466</v>
      </c>
      <c r="J21" s="39">
        <f t="shared" si="2"/>
        <v>9108</v>
      </c>
    </row>
    <row r="22" spans="2:10" x14ac:dyDescent="0.25">
      <c r="B22" s="108"/>
      <c r="C22" s="38" t="s">
        <v>13</v>
      </c>
      <c r="D22" s="39">
        <v>793</v>
      </c>
      <c r="E22" s="39">
        <v>841</v>
      </c>
      <c r="F22" s="40">
        <f t="shared" si="0"/>
        <v>1634</v>
      </c>
      <c r="G22" s="39">
        <v>10508</v>
      </c>
      <c r="H22" s="39">
        <v>10733</v>
      </c>
      <c r="I22" s="40">
        <f t="shared" si="1"/>
        <v>21241</v>
      </c>
      <c r="J22" s="39">
        <f t="shared" si="2"/>
        <v>22875</v>
      </c>
    </row>
    <row r="23" spans="2:10" x14ac:dyDescent="0.25">
      <c r="B23" s="108"/>
      <c r="C23" s="38" t="s">
        <v>14</v>
      </c>
      <c r="D23" s="39">
        <v>2494</v>
      </c>
      <c r="E23" s="39">
        <v>2593</v>
      </c>
      <c r="F23" s="40">
        <f t="shared" si="0"/>
        <v>5087</v>
      </c>
      <c r="G23" s="39">
        <v>7999</v>
      </c>
      <c r="H23" s="39">
        <v>7922</v>
      </c>
      <c r="I23" s="40">
        <f t="shared" si="1"/>
        <v>15921</v>
      </c>
      <c r="J23" s="39">
        <f t="shared" si="2"/>
        <v>21008</v>
      </c>
    </row>
    <row r="24" spans="2:10" x14ac:dyDescent="0.25">
      <c r="B24" s="108"/>
      <c r="C24" s="38" t="s">
        <v>15</v>
      </c>
      <c r="D24" s="39">
        <v>6645</v>
      </c>
      <c r="E24" s="39">
        <v>7176</v>
      </c>
      <c r="F24" s="40">
        <f t="shared" si="0"/>
        <v>13821</v>
      </c>
      <c r="G24" s="39">
        <v>21038</v>
      </c>
      <c r="H24" s="39">
        <v>21480</v>
      </c>
      <c r="I24" s="40">
        <f t="shared" si="1"/>
        <v>42518</v>
      </c>
      <c r="J24" s="39">
        <f t="shared" si="2"/>
        <v>56339</v>
      </c>
    </row>
    <row r="25" spans="2:10" x14ac:dyDescent="0.25">
      <c r="B25" s="108"/>
      <c r="C25" s="38" t="s">
        <v>16</v>
      </c>
      <c r="D25" s="39">
        <v>1266</v>
      </c>
      <c r="E25" s="39">
        <v>1341</v>
      </c>
      <c r="F25" s="40">
        <f t="shared" si="0"/>
        <v>2607</v>
      </c>
      <c r="G25" s="39">
        <v>17273</v>
      </c>
      <c r="H25" s="39">
        <v>17578</v>
      </c>
      <c r="I25" s="40">
        <f t="shared" si="1"/>
        <v>34851</v>
      </c>
      <c r="J25" s="39">
        <f t="shared" si="2"/>
        <v>37458</v>
      </c>
    </row>
    <row r="26" spans="2:10" x14ac:dyDescent="0.25">
      <c r="B26" s="108"/>
      <c r="C26" s="38" t="s">
        <v>17</v>
      </c>
      <c r="D26" s="39">
        <v>6121</v>
      </c>
      <c r="E26" s="39">
        <v>6699</v>
      </c>
      <c r="F26" s="40">
        <f t="shared" si="0"/>
        <v>12820</v>
      </c>
      <c r="G26" s="39">
        <v>19069</v>
      </c>
      <c r="H26" s="39">
        <v>19691</v>
      </c>
      <c r="I26" s="40">
        <f t="shared" si="1"/>
        <v>38760</v>
      </c>
      <c r="J26" s="39">
        <f t="shared" si="2"/>
        <v>51580</v>
      </c>
    </row>
    <row r="27" spans="2:10" x14ac:dyDescent="0.25">
      <c r="B27" s="108"/>
      <c r="C27" s="38" t="s">
        <v>18</v>
      </c>
      <c r="D27" s="39">
        <v>2528</v>
      </c>
      <c r="E27" s="39">
        <v>2591</v>
      </c>
      <c r="F27" s="40">
        <f t="shared" si="0"/>
        <v>5119</v>
      </c>
      <c r="G27" s="39">
        <v>7665</v>
      </c>
      <c r="H27" s="39">
        <v>7413</v>
      </c>
      <c r="I27" s="40">
        <f t="shared" si="1"/>
        <v>15078</v>
      </c>
      <c r="J27" s="39">
        <f t="shared" si="2"/>
        <v>20197</v>
      </c>
    </row>
    <row r="28" spans="2:10" x14ac:dyDescent="0.25">
      <c r="B28" s="108"/>
      <c r="C28" s="38" t="s">
        <v>19</v>
      </c>
      <c r="D28" s="39">
        <v>531</v>
      </c>
      <c r="E28" s="39">
        <v>567</v>
      </c>
      <c r="F28" s="40">
        <f t="shared" si="0"/>
        <v>1098</v>
      </c>
      <c r="G28" s="39">
        <v>7367</v>
      </c>
      <c r="H28" s="39">
        <v>7635</v>
      </c>
      <c r="I28" s="40">
        <f t="shared" si="1"/>
        <v>15002</v>
      </c>
      <c r="J28" s="39">
        <f t="shared" si="2"/>
        <v>16100</v>
      </c>
    </row>
    <row r="29" spans="2:10" x14ac:dyDescent="0.25">
      <c r="B29" s="108"/>
      <c r="C29" s="38" t="s">
        <v>20</v>
      </c>
      <c r="D29" s="39">
        <v>2888</v>
      </c>
      <c r="E29" s="39">
        <v>3591</v>
      </c>
      <c r="F29" s="40">
        <f t="shared" si="0"/>
        <v>6479</v>
      </c>
      <c r="G29" s="39">
        <v>39935</v>
      </c>
      <c r="H29" s="39">
        <v>46937</v>
      </c>
      <c r="I29" s="40">
        <f t="shared" si="1"/>
        <v>86872</v>
      </c>
      <c r="J29" s="39">
        <f t="shared" si="2"/>
        <v>93351</v>
      </c>
    </row>
    <row r="30" spans="2:10" x14ac:dyDescent="0.25">
      <c r="B30" s="108"/>
      <c r="C30" s="38" t="s">
        <v>21</v>
      </c>
      <c r="D30" s="39">
        <v>428</v>
      </c>
      <c r="E30" s="39">
        <v>441</v>
      </c>
      <c r="F30" s="40">
        <f t="shared" si="0"/>
        <v>869</v>
      </c>
      <c r="G30" s="39">
        <v>5932</v>
      </c>
      <c r="H30" s="39">
        <v>5912</v>
      </c>
      <c r="I30" s="40">
        <f t="shared" si="1"/>
        <v>11844</v>
      </c>
      <c r="J30" s="39">
        <f t="shared" si="2"/>
        <v>12713</v>
      </c>
    </row>
    <row r="31" spans="2:10" x14ac:dyDescent="0.25">
      <c r="B31" s="108"/>
      <c r="C31" s="38" t="s">
        <v>22</v>
      </c>
      <c r="D31" s="39">
        <v>1014</v>
      </c>
      <c r="E31" s="39">
        <v>1067</v>
      </c>
      <c r="F31" s="40">
        <f t="shared" si="0"/>
        <v>2081</v>
      </c>
      <c r="G31" s="39">
        <v>3183</v>
      </c>
      <c r="H31" s="39">
        <v>3184</v>
      </c>
      <c r="I31" s="40">
        <f t="shared" si="1"/>
        <v>6367</v>
      </c>
      <c r="J31" s="39">
        <f t="shared" si="2"/>
        <v>8448</v>
      </c>
    </row>
    <row r="32" spans="2:10" x14ac:dyDescent="0.25">
      <c r="B32" s="108"/>
      <c r="C32" s="38" t="s">
        <v>23</v>
      </c>
      <c r="D32" s="39">
        <v>1442</v>
      </c>
      <c r="E32" s="39">
        <v>1546</v>
      </c>
      <c r="F32" s="40">
        <f t="shared" si="0"/>
        <v>2988</v>
      </c>
      <c r="G32" s="39">
        <v>19894</v>
      </c>
      <c r="H32" s="39">
        <v>20435</v>
      </c>
      <c r="I32" s="40">
        <f t="shared" si="1"/>
        <v>40329</v>
      </c>
      <c r="J32" s="39">
        <f t="shared" si="2"/>
        <v>43317</v>
      </c>
    </row>
    <row r="33" spans="2:10" x14ac:dyDescent="0.25">
      <c r="B33" s="108"/>
      <c r="C33" s="38" t="s">
        <v>24</v>
      </c>
      <c r="D33" s="39">
        <v>13165</v>
      </c>
      <c r="E33" s="39">
        <v>14251</v>
      </c>
      <c r="F33" s="40">
        <f t="shared" si="0"/>
        <v>27416</v>
      </c>
      <c r="G33" s="39">
        <v>41121</v>
      </c>
      <c r="H33" s="39">
        <v>41990</v>
      </c>
      <c r="I33" s="40">
        <f t="shared" si="1"/>
        <v>83111</v>
      </c>
      <c r="J33" s="39">
        <f t="shared" si="2"/>
        <v>110527</v>
      </c>
    </row>
    <row r="34" spans="2:10" x14ac:dyDescent="0.25">
      <c r="B34" s="108"/>
      <c r="C34" s="38" t="s">
        <v>25</v>
      </c>
      <c r="D34" s="39">
        <v>238</v>
      </c>
      <c r="E34" s="39">
        <v>231</v>
      </c>
      <c r="F34" s="40">
        <f t="shared" si="0"/>
        <v>469</v>
      </c>
      <c r="G34" s="39">
        <v>3040</v>
      </c>
      <c r="H34" s="39">
        <v>2936</v>
      </c>
      <c r="I34" s="40">
        <f t="shared" si="1"/>
        <v>5976</v>
      </c>
      <c r="J34" s="39">
        <f t="shared" si="2"/>
        <v>6445</v>
      </c>
    </row>
    <row r="35" spans="2:10" x14ac:dyDescent="0.25">
      <c r="B35" s="108"/>
      <c r="C35" s="38" t="s">
        <v>26</v>
      </c>
      <c r="D35" s="39">
        <v>688</v>
      </c>
      <c r="E35" s="39">
        <v>727</v>
      </c>
      <c r="F35" s="40">
        <f t="shared" si="0"/>
        <v>1415</v>
      </c>
      <c r="G35" s="39">
        <v>2138</v>
      </c>
      <c r="H35" s="39">
        <v>2133</v>
      </c>
      <c r="I35" s="40">
        <f t="shared" si="1"/>
        <v>4271</v>
      </c>
      <c r="J35" s="39">
        <f t="shared" si="2"/>
        <v>5686</v>
      </c>
    </row>
    <row r="36" spans="2:10" x14ac:dyDescent="0.25">
      <c r="B36" s="108"/>
      <c r="C36" s="38" t="s">
        <v>27</v>
      </c>
      <c r="D36" s="39">
        <v>1329</v>
      </c>
      <c r="E36" s="39">
        <v>1380</v>
      </c>
      <c r="F36" s="40">
        <f t="shared" si="0"/>
        <v>2709</v>
      </c>
      <c r="G36" s="39">
        <v>17659</v>
      </c>
      <c r="H36" s="39">
        <v>17712</v>
      </c>
      <c r="I36" s="40">
        <f t="shared" si="1"/>
        <v>35371</v>
      </c>
      <c r="J36" s="39">
        <f t="shared" si="2"/>
        <v>38080</v>
      </c>
    </row>
    <row r="37" spans="2:10" x14ac:dyDescent="0.25">
      <c r="B37" s="108"/>
      <c r="C37" s="38" t="s">
        <v>28</v>
      </c>
      <c r="D37" s="39">
        <v>4492</v>
      </c>
      <c r="E37" s="39">
        <v>4802</v>
      </c>
      <c r="F37" s="40">
        <f t="shared" si="0"/>
        <v>9294</v>
      </c>
      <c r="G37" s="39">
        <v>62033</v>
      </c>
      <c r="H37" s="39">
        <v>63776</v>
      </c>
      <c r="I37" s="40">
        <f t="shared" si="1"/>
        <v>125809</v>
      </c>
      <c r="J37" s="39">
        <f t="shared" si="2"/>
        <v>135103</v>
      </c>
    </row>
    <row r="38" spans="2:10" x14ac:dyDescent="0.25">
      <c r="B38" s="108"/>
      <c r="C38" s="38" t="s">
        <v>29</v>
      </c>
      <c r="D38" s="39">
        <v>11125</v>
      </c>
      <c r="E38" s="39">
        <v>11776</v>
      </c>
      <c r="F38" s="40">
        <f t="shared" si="0"/>
        <v>22901</v>
      </c>
      <c r="G38" s="39">
        <v>34504</v>
      </c>
      <c r="H38" s="39">
        <v>34358</v>
      </c>
      <c r="I38" s="40">
        <f t="shared" si="1"/>
        <v>68862</v>
      </c>
      <c r="J38" s="39">
        <f t="shared" si="2"/>
        <v>91763</v>
      </c>
    </row>
    <row r="39" spans="2:10" x14ac:dyDescent="0.25">
      <c r="B39" s="108"/>
      <c r="C39" s="38" t="s">
        <v>30</v>
      </c>
      <c r="D39" s="39">
        <v>345</v>
      </c>
      <c r="E39" s="39">
        <v>367</v>
      </c>
      <c r="F39" s="40">
        <f t="shared" si="0"/>
        <v>712</v>
      </c>
      <c r="G39" s="39">
        <v>4628</v>
      </c>
      <c r="H39" s="39">
        <v>4714</v>
      </c>
      <c r="I39" s="40">
        <f t="shared" si="1"/>
        <v>9342</v>
      </c>
      <c r="J39" s="39">
        <f t="shared" si="2"/>
        <v>10054</v>
      </c>
    </row>
    <row r="40" spans="2:10" x14ac:dyDescent="0.25">
      <c r="B40" s="108"/>
      <c r="C40" s="38" t="s">
        <v>31</v>
      </c>
      <c r="D40" s="39">
        <v>20518</v>
      </c>
      <c r="E40" s="39">
        <v>23282</v>
      </c>
      <c r="F40" s="40">
        <f t="shared" si="0"/>
        <v>43800</v>
      </c>
      <c r="G40" s="39">
        <v>64327</v>
      </c>
      <c r="H40" s="39">
        <v>68398</v>
      </c>
      <c r="I40" s="40">
        <f t="shared" si="1"/>
        <v>132725</v>
      </c>
      <c r="J40" s="39">
        <f t="shared" si="2"/>
        <v>176525</v>
      </c>
    </row>
    <row r="41" spans="2:10" x14ac:dyDescent="0.25">
      <c r="B41" s="108"/>
      <c r="C41" s="38" t="s">
        <v>32</v>
      </c>
      <c r="D41" s="39">
        <v>2926</v>
      </c>
      <c r="E41" s="39">
        <v>3155</v>
      </c>
      <c r="F41" s="40">
        <f t="shared" si="0"/>
        <v>6081</v>
      </c>
      <c r="G41" s="39">
        <v>9103</v>
      </c>
      <c r="H41" s="39">
        <v>9282</v>
      </c>
      <c r="I41" s="40">
        <f t="shared" si="1"/>
        <v>18385</v>
      </c>
      <c r="J41" s="39">
        <f t="shared" si="2"/>
        <v>24466</v>
      </c>
    </row>
    <row r="42" spans="2:10" x14ac:dyDescent="0.25">
      <c r="B42" s="108"/>
      <c r="C42" s="38" t="s">
        <v>33</v>
      </c>
      <c r="D42" s="39">
        <v>789</v>
      </c>
      <c r="E42" s="39">
        <v>852</v>
      </c>
      <c r="F42" s="40">
        <f t="shared" si="0"/>
        <v>1641</v>
      </c>
      <c r="G42" s="39">
        <v>10933</v>
      </c>
      <c r="H42" s="39">
        <v>11275</v>
      </c>
      <c r="I42" s="40">
        <f t="shared" si="1"/>
        <v>22208</v>
      </c>
      <c r="J42" s="39">
        <f t="shared" si="2"/>
        <v>23849</v>
      </c>
    </row>
    <row r="43" spans="2:10" x14ac:dyDescent="0.25">
      <c r="B43" s="108"/>
      <c r="C43" s="38" t="s">
        <v>34</v>
      </c>
      <c r="D43" s="39">
        <v>1101</v>
      </c>
      <c r="E43" s="39">
        <v>1161</v>
      </c>
      <c r="F43" s="40">
        <f t="shared" si="0"/>
        <v>2262</v>
      </c>
      <c r="G43" s="39">
        <v>6299</v>
      </c>
      <c r="H43" s="39">
        <v>6346</v>
      </c>
      <c r="I43" s="40">
        <f t="shared" si="1"/>
        <v>12645</v>
      </c>
      <c r="J43" s="39">
        <f t="shared" si="2"/>
        <v>14907</v>
      </c>
    </row>
    <row r="44" spans="2:10" x14ac:dyDescent="0.25">
      <c r="B44" s="108"/>
      <c r="C44" s="38" t="s">
        <v>35</v>
      </c>
      <c r="D44" s="39">
        <v>2651</v>
      </c>
      <c r="E44" s="39">
        <v>2829</v>
      </c>
      <c r="F44" s="40">
        <f t="shared" si="0"/>
        <v>5480</v>
      </c>
      <c r="G44" s="39">
        <v>14920</v>
      </c>
      <c r="H44" s="39">
        <v>15247</v>
      </c>
      <c r="I44" s="40">
        <f t="shared" si="1"/>
        <v>30167</v>
      </c>
      <c r="J44" s="39">
        <f t="shared" si="2"/>
        <v>35647</v>
      </c>
    </row>
    <row r="45" spans="2:10" x14ac:dyDescent="0.25">
      <c r="B45" s="108"/>
      <c r="C45" s="38" t="s">
        <v>36</v>
      </c>
      <c r="D45" s="39">
        <v>286</v>
      </c>
      <c r="E45" s="39">
        <v>289</v>
      </c>
      <c r="F45" s="40">
        <f t="shared" si="0"/>
        <v>575</v>
      </c>
      <c r="G45" s="39">
        <v>3898</v>
      </c>
      <c r="H45" s="39">
        <v>3803</v>
      </c>
      <c r="I45" s="40">
        <f t="shared" si="1"/>
        <v>7701</v>
      </c>
      <c r="J45" s="39">
        <f t="shared" si="2"/>
        <v>8276</v>
      </c>
    </row>
    <row r="46" spans="2:10" x14ac:dyDescent="0.25">
      <c r="B46" s="108"/>
      <c r="C46" s="38" t="s">
        <v>37</v>
      </c>
      <c r="D46" s="39">
        <v>6192</v>
      </c>
      <c r="E46" s="39">
        <v>6659</v>
      </c>
      <c r="F46" s="40">
        <f t="shared" si="0"/>
        <v>12851</v>
      </c>
      <c r="G46" s="39">
        <v>34930</v>
      </c>
      <c r="H46" s="39">
        <v>35878</v>
      </c>
      <c r="I46" s="40">
        <f t="shared" si="1"/>
        <v>70808</v>
      </c>
      <c r="J46" s="39">
        <f t="shared" si="2"/>
        <v>83659</v>
      </c>
    </row>
    <row r="47" spans="2:10" x14ac:dyDescent="0.25">
      <c r="B47" s="108"/>
      <c r="C47" s="38" t="s">
        <v>38</v>
      </c>
      <c r="D47" s="39">
        <v>1856</v>
      </c>
      <c r="E47" s="39">
        <v>2025</v>
      </c>
      <c r="F47" s="40">
        <f t="shared" si="0"/>
        <v>3881</v>
      </c>
      <c r="G47" s="39">
        <v>5794</v>
      </c>
      <c r="H47" s="39">
        <v>5944</v>
      </c>
      <c r="I47" s="40">
        <f t="shared" si="1"/>
        <v>11738</v>
      </c>
      <c r="J47" s="39">
        <f t="shared" si="2"/>
        <v>15619</v>
      </c>
    </row>
    <row r="48" spans="2:10" x14ac:dyDescent="0.25">
      <c r="B48" s="108"/>
      <c r="C48" s="38" t="s">
        <v>39</v>
      </c>
      <c r="D48" s="39">
        <v>4793</v>
      </c>
      <c r="E48" s="39">
        <v>5221</v>
      </c>
      <c r="F48" s="40">
        <f t="shared" si="0"/>
        <v>10014</v>
      </c>
      <c r="G48" s="39">
        <v>14905</v>
      </c>
      <c r="H48" s="39">
        <v>15292</v>
      </c>
      <c r="I48" s="40">
        <f t="shared" si="1"/>
        <v>30197</v>
      </c>
      <c r="J48" s="39">
        <f t="shared" si="2"/>
        <v>40211</v>
      </c>
    </row>
    <row r="49" spans="2:10" x14ac:dyDescent="0.25">
      <c r="B49" s="108"/>
      <c r="C49" s="38" t="s">
        <v>40</v>
      </c>
      <c r="D49" s="39">
        <v>938</v>
      </c>
      <c r="E49" s="39">
        <v>955</v>
      </c>
      <c r="F49" s="40">
        <f t="shared" si="0"/>
        <v>1893</v>
      </c>
      <c r="G49" s="39">
        <v>12711</v>
      </c>
      <c r="H49" s="39">
        <v>12489</v>
      </c>
      <c r="I49" s="40">
        <f t="shared" si="1"/>
        <v>25200</v>
      </c>
      <c r="J49" s="39">
        <f t="shared" si="2"/>
        <v>27093</v>
      </c>
    </row>
    <row r="50" spans="2:10" x14ac:dyDescent="0.25">
      <c r="B50" s="108"/>
      <c r="C50" s="38" t="s">
        <v>41</v>
      </c>
      <c r="D50" s="39">
        <v>1880</v>
      </c>
      <c r="E50" s="39">
        <v>2008</v>
      </c>
      <c r="F50" s="40">
        <f t="shared" si="0"/>
        <v>3888</v>
      </c>
      <c r="G50" s="39">
        <v>10770</v>
      </c>
      <c r="H50" s="39">
        <v>11002</v>
      </c>
      <c r="I50" s="40">
        <f t="shared" si="1"/>
        <v>21772</v>
      </c>
      <c r="J50" s="39">
        <f t="shared" si="2"/>
        <v>25660</v>
      </c>
    </row>
    <row r="51" spans="2:10" x14ac:dyDescent="0.25">
      <c r="B51" s="108"/>
      <c r="C51" s="38" t="s">
        <v>42</v>
      </c>
      <c r="D51" s="39">
        <v>7164</v>
      </c>
      <c r="E51" s="39">
        <v>7976</v>
      </c>
      <c r="F51" s="40">
        <f t="shared" si="0"/>
        <v>15140</v>
      </c>
      <c r="G51" s="39">
        <v>22262</v>
      </c>
      <c r="H51" s="39">
        <v>23250</v>
      </c>
      <c r="I51" s="40">
        <f t="shared" si="1"/>
        <v>45512</v>
      </c>
      <c r="J51" s="39">
        <f t="shared" si="2"/>
        <v>60652</v>
      </c>
    </row>
    <row r="52" spans="2:10" x14ac:dyDescent="0.25">
      <c r="B52" s="108"/>
      <c r="C52" s="38" t="s">
        <v>43</v>
      </c>
      <c r="D52" s="39">
        <v>1507</v>
      </c>
      <c r="E52" s="39">
        <v>1583</v>
      </c>
      <c r="F52" s="40">
        <f t="shared" si="0"/>
        <v>3090</v>
      </c>
      <c r="G52" s="39">
        <v>4790</v>
      </c>
      <c r="H52" s="39">
        <v>4787</v>
      </c>
      <c r="I52" s="40">
        <f t="shared" si="1"/>
        <v>9577</v>
      </c>
      <c r="J52" s="39">
        <f t="shared" si="2"/>
        <v>12667</v>
      </c>
    </row>
    <row r="53" spans="2:10" x14ac:dyDescent="0.25">
      <c r="B53" s="108"/>
      <c r="C53" s="38" t="s">
        <v>44</v>
      </c>
      <c r="D53" s="39">
        <v>418</v>
      </c>
      <c r="E53" s="39">
        <v>438</v>
      </c>
      <c r="F53" s="40">
        <f t="shared" si="0"/>
        <v>856</v>
      </c>
      <c r="G53" s="39">
        <v>5522</v>
      </c>
      <c r="H53" s="39">
        <v>5567</v>
      </c>
      <c r="I53" s="40">
        <f t="shared" si="1"/>
        <v>11089</v>
      </c>
      <c r="J53" s="39">
        <f t="shared" si="2"/>
        <v>11945</v>
      </c>
    </row>
    <row r="54" spans="2:10" x14ac:dyDescent="0.25">
      <c r="B54" s="108"/>
      <c r="C54" s="38" t="s">
        <v>45</v>
      </c>
      <c r="D54" s="39">
        <v>1022</v>
      </c>
      <c r="E54" s="39">
        <v>1094</v>
      </c>
      <c r="F54" s="40">
        <f t="shared" si="0"/>
        <v>2116</v>
      </c>
      <c r="G54" s="39">
        <v>13749</v>
      </c>
      <c r="H54" s="39">
        <v>14167</v>
      </c>
      <c r="I54" s="40">
        <f t="shared" si="1"/>
        <v>27916</v>
      </c>
      <c r="J54" s="39">
        <f t="shared" si="2"/>
        <v>30032</v>
      </c>
    </row>
    <row r="55" spans="2:10" x14ac:dyDescent="0.25">
      <c r="B55" s="108"/>
      <c r="C55" s="38" t="s">
        <v>46</v>
      </c>
      <c r="D55" s="39">
        <v>235</v>
      </c>
      <c r="E55" s="39">
        <v>236</v>
      </c>
      <c r="F55" s="40">
        <f t="shared" si="0"/>
        <v>471</v>
      </c>
      <c r="G55" s="39">
        <v>3120</v>
      </c>
      <c r="H55" s="39">
        <v>3059</v>
      </c>
      <c r="I55" s="40">
        <f t="shared" si="1"/>
        <v>6179</v>
      </c>
      <c r="J55" s="39">
        <f t="shared" si="2"/>
        <v>6650</v>
      </c>
    </row>
    <row r="56" spans="2:10" x14ac:dyDescent="0.25">
      <c r="B56" s="108"/>
      <c r="C56" s="38" t="s">
        <v>47</v>
      </c>
      <c r="D56" s="39">
        <v>5340</v>
      </c>
      <c r="E56" s="39">
        <v>5751</v>
      </c>
      <c r="F56" s="40">
        <f t="shared" si="0"/>
        <v>11091</v>
      </c>
      <c r="G56" s="39">
        <v>16226</v>
      </c>
      <c r="H56" s="39">
        <v>16556</v>
      </c>
      <c r="I56" s="40">
        <f t="shared" si="1"/>
        <v>32782</v>
      </c>
      <c r="J56" s="39">
        <f t="shared" si="2"/>
        <v>43873</v>
      </c>
    </row>
    <row r="57" spans="2:10" x14ac:dyDescent="0.25">
      <c r="B57" s="108"/>
      <c r="C57" s="38" t="s">
        <v>48</v>
      </c>
      <c r="D57" s="39">
        <v>792</v>
      </c>
      <c r="E57" s="39">
        <v>816</v>
      </c>
      <c r="F57" s="40">
        <f t="shared" si="0"/>
        <v>1608</v>
      </c>
      <c r="G57" s="39">
        <v>10896</v>
      </c>
      <c r="H57" s="39">
        <v>10839</v>
      </c>
      <c r="I57" s="40">
        <f t="shared" si="1"/>
        <v>21735</v>
      </c>
      <c r="J57" s="39">
        <f t="shared" si="2"/>
        <v>23343</v>
      </c>
    </row>
    <row r="58" spans="2:10" x14ac:dyDescent="0.25">
      <c r="B58" s="108"/>
      <c r="C58" s="38" t="s">
        <v>49</v>
      </c>
      <c r="D58" s="39">
        <v>1856</v>
      </c>
      <c r="E58" s="39">
        <v>1982</v>
      </c>
      <c r="F58" s="40">
        <f t="shared" si="0"/>
        <v>3838</v>
      </c>
      <c r="G58" s="39">
        <v>10273</v>
      </c>
      <c r="H58" s="39">
        <v>10488</v>
      </c>
      <c r="I58" s="40">
        <f t="shared" si="1"/>
        <v>20761</v>
      </c>
      <c r="J58" s="39">
        <f t="shared" si="2"/>
        <v>24599</v>
      </c>
    </row>
    <row r="59" spans="2:10" x14ac:dyDescent="0.25">
      <c r="B59" s="108"/>
      <c r="C59" s="38" t="s">
        <v>50</v>
      </c>
      <c r="D59" s="39">
        <v>1869</v>
      </c>
      <c r="E59" s="39">
        <v>1937</v>
      </c>
      <c r="F59" s="40">
        <f t="shared" si="0"/>
        <v>3806</v>
      </c>
      <c r="G59" s="39">
        <v>24661</v>
      </c>
      <c r="H59" s="39">
        <v>24689</v>
      </c>
      <c r="I59" s="40">
        <f t="shared" si="1"/>
        <v>49350</v>
      </c>
      <c r="J59" s="39">
        <f t="shared" si="2"/>
        <v>53156</v>
      </c>
    </row>
    <row r="60" spans="2:10" x14ac:dyDescent="0.25">
      <c r="B60" s="108"/>
      <c r="C60" s="38" t="s">
        <v>51</v>
      </c>
      <c r="D60" s="39">
        <v>1004</v>
      </c>
      <c r="E60" s="39">
        <v>1044</v>
      </c>
      <c r="F60" s="40">
        <f t="shared" si="0"/>
        <v>2048</v>
      </c>
      <c r="G60" s="39">
        <v>3189</v>
      </c>
      <c r="H60" s="39">
        <v>3143</v>
      </c>
      <c r="I60" s="40">
        <f t="shared" si="1"/>
        <v>6332</v>
      </c>
      <c r="J60" s="39">
        <f t="shared" si="2"/>
        <v>8380</v>
      </c>
    </row>
    <row r="61" spans="2:10" x14ac:dyDescent="0.25">
      <c r="B61" s="108"/>
      <c r="C61" s="38" t="s">
        <v>52</v>
      </c>
      <c r="D61" s="39">
        <v>1743</v>
      </c>
      <c r="E61" s="39">
        <v>1859</v>
      </c>
      <c r="F61" s="40">
        <f t="shared" si="0"/>
        <v>3602</v>
      </c>
      <c r="G61" s="39">
        <v>23202</v>
      </c>
      <c r="H61" s="39">
        <v>23705</v>
      </c>
      <c r="I61" s="40">
        <f t="shared" si="1"/>
        <v>46907</v>
      </c>
      <c r="J61" s="39">
        <f t="shared" si="2"/>
        <v>50509</v>
      </c>
    </row>
    <row r="62" spans="2:10" x14ac:dyDescent="0.25">
      <c r="B62" s="108"/>
      <c r="C62" s="38" t="s">
        <v>53</v>
      </c>
      <c r="D62" s="39">
        <v>672</v>
      </c>
      <c r="E62" s="39">
        <v>738</v>
      </c>
      <c r="F62" s="40">
        <f t="shared" si="0"/>
        <v>1410</v>
      </c>
      <c r="G62" s="39">
        <v>2011</v>
      </c>
      <c r="H62" s="39">
        <v>2079</v>
      </c>
      <c r="I62" s="40">
        <f t="shared" si="1"/>
        <v>4090</v>
      </c>
      <c r="J62" s="39">
        <f t="shared" si="2"/>
        <v>5500</v>
      </c>
    </row>
    <row r="63" spans="2:10" x14ac:dyDescent="0.25">
      <c r="B63" s="108"/>
      <c r="C63" s="38" t="s">
        <v>54</v>
      </c>
      <c r="D63" s="39">
        <v>3205</v>
      </c>
      <c r="E63" s="39">
        <v>3441</v>
      </c>
      <c r="F63" s="40">
        <f t="shared" si="0"/>
        <v>6646</v>
      </c>
      <c r="G63" s="39">
        <v>42109</v>
      </c>
      <c r="H63" s="39">
        <v>43581</v>
      </c>
      <c r="I63" s="40">
        <f t="shared" si="1"/>
        <v>85690</v>
      </c>
      <c r="J63" s="39">
        <f t="shared" si="2"/>
        <v>92336</v>
      </c>
    </row>
    <row r="64" spans="2:10" x14ac:dyDescent="0.25">
      <c r="B64" s="108"/>
      <c r="C64" s="38" t="s">
        <v>55</v>
      </c>
      <c r="D64" s="39">
        <v>811</v>
      </c>
      <c r="E64" s="39">
        <v>867</v>
      </c>
      <c r="F64" s="40">
        <f t="shared" si="0"/>
        <v>1678</v>
      </c>
      <c r="G64" s="39">
        <v>11260</v>
      </c>
      <c r="H64" s="39">
        <v>11539</v>
      </c>
      <c r="I64" s="40">
        <f t="shared" si="1"/>
        <v>22799</v>
      </c>
      <c r="J64" s="39">
        <f t="shared" si="2"/>
        <v>24477</v>
      </c>
    </row>
    <row r="65" spans="2:10" x14ac:dyDescent="0.25">
      <c r="B65" s="108"/>
      <c r="C65" s="38" t="s">
        <v>56</v>
      </c>
      <c r="D65" s="39">
        <v>4574</v>
      </c>
      <c r="E65" s="39">
        <v>4944</v>
      </c>
      <c r="F65" s="40">
        <f t="shared" si="0"/>
        <v>9518</v>
      </c>
      <c r="G65" s="39">
        <v>62075</v>
      </c>
      <c r="H65" s="39">
        <v>64603</v>
      </c>
      <c r="I65" s="40">
        <f t="shared" si="1"/>
        <v>126678</v>
      </c>
      <c r="J65" s="39">
        <f t="shared" si="2"/>
        <v>136196</v>
      </c>
    </row>
    <row r="66" spans="2:10" x14ac:dyDescent="0.25">
      <c r="B66" s="108"/>
      <c r="C66" s="38" t="s">
        <v>57</v>
      </c>
      <c r="D66" s="39">
        <v>1015</v>
      </c>
      <c r="E66" s="39">
        <v>1084</v>
      </c>
      <c r="F66" s="40">
        <f t="shared" si="0"/>
        <v>2099</v>
      </c>
      <c r="G66" s="39">
        <v>13525</v>
      </c>
      <c r="H66" s="39">
        <v>13795</v>
      </c>
      <c r="I66" s="40">
        <f t="shared" si="1"/>
        <v>27320</v>
      </c>
      <c r="J66" s="39">
        <f t="shared" si="2"/>
        <v>29419</v>
      </c>
    </row>
    <row r="67" spans="2:10" x14ac:dyDescent="0.25">
      <c r="B67" s="108"/>
      <c r="C67" s="38" t="s">
        <v>58</v>
      </c>
      <c r="D67" s="39">
        <v>4029</v>
      </c>
      <c r="E67" s="39">
        <v>4320</v>
      </c>
      <c r="F67" s="40">
        <f t="shared" si="0"/>
        <v>8349</v>
      </c>
      <c r="G67" s="39">
        <v>22627</v>
      </c>
      <c r="H67" s="39">
        <v>23102</v>
      </c>
      <c r="I67" s="40">
        <f t="shared" si="1"/>
        <v>45729</v>
      </c>
      <c r="J67" s="39">
        <f t="shared" si="2"/>
        <v>54078</v>
      </c>
    </row>
    <row r="68" spans="2:10" x14ac:dyDescent="0.25">
      <c r="B68" s="108"/>
      <c r="C68" s="38" t="s">
        <v>59</v>
      </c>
      <c r="D68" s="39">
        <v>455</v>
      </c>
      <c r="E68" s="39">
        <v>456</v>
      </c>
      <c r="F68" s="40">
        <f t="shared" si="0"/>
        <v>911</v>
      </c>
      <c r="G68" s="39">
        <v>6242</v>
      </c>
      <c r="H68" s="39">
        <v>6106</v>
      </c>
      <c r="I68" s="40">
        <f t="shared" si="1"/>
        <v>12348</v>
      </c>
      <c r="J68" s="39">
        <f t="shared" si="2"/>
        <v>13259</v>
      </c>
    </row>
    <row r="69" spans="2:10" x14ac:dyDescent="0.25">
      <c r="B69" s="108"/>
      <c r="C69" s="38" t="s">
        <v>60</v>
      </c>
      <c r="D69" s="39">
        <v>888</v>
      </c>
      <c r="E69" s="39">
        <v>910</v>
      </c>
      <c r="F69" s="40">
        <f t="shared" si="0"/>
        <v>1798</v>
      </c>
      <c r="G69" s="39">
        <v>5127</v>
      </c>
      <c r="H69" s="39">
        <v>5067</v>
      </c>
      <c r="I69" s="40">
        <f t="shared" si="1"/>
        <v>10194</v>
      </c>
      <c r="J69" s="39">
        <f t="shared" si="2"/>
        <v>11992</v>
      </c>
    </row>
    <row r="70" spans="2:10" x14ac:dyDescent="0.25">
      <c r="B70" s="108"/>
      <c r="C70" s="38" t="s">
        <v>61</v>
      </c>
      <c r="D70" s="39">
        <v>1105</v>
      </c>
      <c r="E70" s="39">
        <v>1186</v>
      </c>
      <c r="F70" s="40">
        <f t="shared" si="0"/>
        <v>2291</v>
      </c>
      <c r="G70" s="39">
        <v>3457</v>
      </c>
      <c r="H70" s="39">
        <v>3509</v>
      </c>
      <c r="I70" s="40">
        <f t="shared" si="1"/>
        <v>6966</v>
      </c>
      <c r="J70" s="39">
        <f t="shared" si="2"/>
        <v>9257</v>
      </c>
    </row>
    <row r="71" spans="2:10" x14ac:dyDescent="0.25">
      <c r="B71" s="108"/>
      <c r="C71" s="38" t="s">
        <v>62</v>
      </c>
      <c r="D71" s="39">
        <v>3831</v>
      </c>
      <c r="E71" s="39">
        <v>4155</v>
      </c>
      <c r="F71" s="40">
        <f t="shared" si="0"/>
        <v>7986</v>
      </c>
      <c r="G71" s="39">
        <v>11753</v>
      </c>
      <c r="H71" s="39">
        <v>12082</v>
      </c>
      <c r="I71" s="40">
        <f t="shared" si="1"/>
        <v>23835</v>
      </c>
      <c r="J71" s="39">
        <f t="shared" si="2"/>
        <v>31821</v>
      </c>
    </row>
    <row r="72" spans="2:10" x14ac:dyDescent="0.25">
      <c r="B72" s="108"/>
      <c r="C72" s="38" t="s">
        <v>63</v>
      </c>
      <c r="D72" s="39">
        <v>1077</v>
      </c>
      <c r="E72" s="39">
        <v>1213</v>
      </c>
      <c r="F72" s="40">
        <f t="shared" si="0"/>
        <v>2290</v>
      </c>
      <c r="G72" s="39">
        <v>1757</v>
      </c>
      <c r="H72" s="39">
        <v>1878</v>
      </c>
      <c r="I72" s="40">
        <f t="shared" si="1"/>
        <v>3635</v>
      </c>
      <c r="J72" s="39">
        <f t="shared" si="2"/>
        <v>5925</v>
      </c>
    </row>
    <row r="73" spans="2:10" x14ac:dyDescent="0.25">
      <c r="B73" s="108"/>
      <c r="C73" s="38" t="s">
        <v>64</v>
      </c>
      <c r="D73" s="39">
        <v>988</v>
      </c>
      <c r="E73" s="39">
        <v>1040</v>
      </c>
      <c r="F73" s="40">
        <f t="shared" si="0"/>
        <v>2028</v>
      </c>
      <c r="G73" s="39">
        <v>5807</v>
      </c>
      <c r="H73" s="39">
        <v>5904</v>
      </c>
      <c r="I73" s="40">
        <f t="shared" si="1"/>
        <v>11711</v>
      </c>
      <c r="J73" s="39">
        <f t="shared" si="2"/>
        <v>13739</v>
      </c>
    </row>
    <row r="74" spans="2:10" x14ac:dyDescent="0.25">
      <c r="B74" s="108"/>
      <c r="C74" s="38" t="s">
        <v>65</v>
      </c>
      <c r="D74" s="39">
        <v>277</v>
      </c>
      <c r="E74" s="39">
        <v>288</v>
      </c>
      <c r="F74" s="40">
        <f t="shared" si="0"/>
        <v>565</v>
      </c>
      <c r="G74" s="39">
        <v>3751</v>
      </c>
      <c r="H74" s="39">
        <v>3813</v>
      </c>
      <c r="I74" s="40">
        <f t="shared" si="1"/>
        <v>7564</v>
      </c>
      <c r="J74" s="39">
        <f t="shared" si="2"/>
        <v>8129</v>
      </c>
    </row>
    <row r="75" spans="2:10" x14ac:dyDescent="0.25">
      <c r="B75" s="108"/>
      <c r="C75" s="38" t="s">
        <v>66</v>
      </c>
      <c r="D75" s="39">
        <v>10116</v>
      </c>
      <c r="E75" s="39">
        <v>10929</v>
      </c>
      <c r="F75" s="40">
        <f t="shared" si="0"/>
        <v>21045</v>
      </c>
      <c r="G75" s="39">
        <v>31844</v>
      </c>
      <c r="H75" s="39">
        <v>32659</v>
      </c>
      <c r="I75" s="40">
        <f t="shared" si="1"/>
        <v>64503</v>
      </c>
      <c r="J75" s="39">
        <f t="shared" si="2"/>
        <v>85548</v>
      </c>
    </row>
    <row r="76" spans="2:10" x14ac:dyDescent="0.25">
      <c r="B76" s="108"/>
      <c r="C76" s="38" t="s">
        <v>67</v>
      </c>
      <c r="D76" s="39">
        <v>180</v>
      </c>
      <c r="E76" s="39">
        <v>176</v>
      </c>
      <c r="F76" s="40">
        <f t="shared" ref="F76:F128" si="3">SUM(D76:E76)</f>
        <v>356</v>
      </c>
      <c r="G76" s="39">
        <v>2408</v>
      </c>
      <c r="H76" s="39">
        <v>2260</v>
      </c>
      <c r="I76" s="40">
        <f t="shared" ref="I76:I128" si="4">SUM(G76:H76)</f>
        <v>4668</v>
      </c>
      <c r="J76" s="39">
        <f t="shared" ref="J76:J128" si="5">F76+I76</f>
        <v>5024</v>
      </c>
    </row>
    <row r="77" spans="2:10" x14ac:dyDescent="0.25">
      <c r="B77" s="108"/>
      <c r="C77" s="38" t="s">
        <v>68</v>
      </c>
      <c r="D77" s="39">
        <v>17729</v>
      </c>
      <c r="E77" s="39">
        <v>18590</v>
      </c>
      <c r="F77" s="40">
        <f t="shared" si="3"/>
        <v>36319</v>
      </c>
      <c r="G77" s="39">
        <v>102814</v>
      </c>
      <c r="H77" s="39">
        <v>103612</v>
      </c>
      <c r="I77" s="40">
        <f t="shared" si="4"/>
        <v>206426</v>
      </c>
      <c r="J77" s="39">
        <f t="shared" si="5"/>
        <v>242745</v>
      </c>
    </row>
    <row r="78" spans="2:10" x14ac:dyDescent="0.25">
      <c r="B78" s="108"/>
      <c r="C78" s="38" t="s">
        <v>69</v>
      </c>
      <c r="D78" s="39">
        <v>1002</v>
      </c>
      <c r="E78" s="39">
        <v>1071</v>
      </c>
      <c r="F78" s="40">
        <f t="shared" si="3"/>
        <v>2073</v>
      </c>
      <c r="G78" s="39">
        <v>5810</v>
      </c>
      <c r="H78" s="39">
        <v>5913</v>
      </c>
      <c r="I78" s="40">
        <f t="shared" si="4"/>
        <v>11723</v>
      </c>
      <c r="J78" s="39">
        <f t="shared" si="5"/>
        <v>13796</v>
      </c>
    </row>
    <row r="79" spans="2:10" x14ac:dyDescent="0.25">
      <c r="B79" s="108"/>
      <c r="C79" s="38" t="s">
        <v>70</v>
      </c>
      <c r="D79" s="39">
        <v>11836</v>
      </c>
      <c r="E79" s="39">
        <v>12780</v>
      </c>
      <c r="F79" s="40">
        <f t="shared" si="3"/>
        <v>24616</v>
      </c>
      <c r="G79" s="39">
        <v>37412</v>
      </c>
      <c r="H79" s="39">
        <v>38216</v>
      </c>
      <c r="I79" s="40">
        <f t="shared" si="4"/>
        <v>75628</v>
      </c>
      <c r="J79" s="39">
        <f t="shared" si="5"/>
        <v>100244</v>
      </c>
    </row>
    <row r="80" spans="2:10" x14ac:dyDescent="0.25">
      <c r="B80" s="108"/>
      <c r="C80" s="38" t="s">
        <v>71</v>
      </c>
      <c r="D80" s="39">
        <v>697</v>
      </c>
      <c r="E80" s="39">
        <v>710</v>
      </c>
      <c r="F80" s="40">
        <f t="shared" si="3"/>
        <v>1407</v>
      </c>
      <c r="G80" s="39">
        <v>9275</v>
      </c>
      <c r="H80" s="39">
        <v>9128</v>
      </c>
      <c r="I80" s="40">
        <f t="shared" si="4"/>
        <v>18403</v>
      </c>
      <c r="J80" s="39">
        <f t="shared" si="5"/>
        <v>19810</v>
      </c>
    </row>
    <row r="81" spans="2:10" x14ac:dyDescent="0.25">
      <c r="B81" s="108"/>
      <c r="C81" s="38" t="s">
        <v>72</v>
      </c>
      <c r="D81" s="39">
        <v>534</v>
      </c>
      <c r="E81" s="39">
        <v>581</v>
      </c>
      <c r="F81" s="40">
        <f t="shared" si="3"/>
        <v>1115</v>
      </c>
      <c r="G81" s="39">
        <v>1703</v>
      </c>
      <c r="H81" s="39">
        <v>1728</v>
      </c>
      <c r="I81" s="40">
        <f t="shared" si="4"/>
        <v>3431</v>
      </c>
      <c r="J81" s="39">
        <f t="shared" si="5"/>
        <v>4546</v>
      </c>
    </row>
    <row r="82" spans="2:10" x14ac:dyDescent="0.25">
      <c r="B82" s="108"/>
      <c r="C82" s="38" t="s">
        <v>73</v>
      </c>
      <c r="D82" s="39">
        <v>3635</v>
      </c>
      <c r="E82" s="39">
        <v>3707</v>
      </c>
      <c r="F82" s="40">
        <f t="shared" si="3"/>
        <v>7342</v>
      </c>
      <c r="G82" s="39">
        <v>21015</v>
      </c>
      <c r="H82" s="39">
        <v>20569</v>
      </c>
      <c r="I82" s="40">
        <f t="shared" si="4"/>
        <v>41584</v>
      </c>
      <c r="J82" s="39">
        <f t="shared" si="5"/>
        <v>48926</v>
      </c>
    </row>
    <row r="83" spans="2:10" x14ac:dyDescent="0.25">
      <c r="B83" s="108"/>
      <c r="C83" s="38" t="s">
        <v>74</v>
      </c>
      <c r="D83" s="39">
        <v>4658</v>
      </c>
      <c r="E83" s="39">
        <v>4989</v>
      </c>
      <c r="F83" s="40">
        <f t="shared" si="3"/>
        <v>9647</v>
      </c>
      <c r="G83" s="39">
        <v>62201</v>
      </c>
      <c r="H83" s="39">
        <v>64087</v>
      </c>
      <c r="I83" s="40">
        <f t="shared" si="4"/>
        <v>126288</v>
      </c>
      <c r="J83" s="39">
        <f t="shared" si="5"/>
        <v>135935</v>
      </c>
    </row>
    <row r="84" spans="2:10" x14ac:dyDescent="0.25">
      <c r="B84" s="108"/>
      <c r="C84" s="38" t="s">
        <v>75</v>
      </c>
      <c r="D84" s="39">
        <v>796</v>
      </c>
      <c r="E84" s="39">
        <v>838</v>
      </c>
      <c r="F84" s="40">
        <f t="shared" si="3"/>
        <v>1634</v>
      </c>
      <c r="G84" s="39">
        <v>10952</v>
      </c>
      <c r="H84" s="39">
        <v>11133</v>
      </c>
      <c r="I84" s="40">
        <f t="shared" si="4"/>
        <v>22085</v>
      </c>
      <c r="J84" s="39">
        <f t="shared" si="5"/>
        <v>23719</v>
      </c>
    </row>
    <row r="85" spans="2:10" x14ac:dyDescent="0.25">
      <c r="B85" s="108"/>
      <c r="C85" s="38" t="s">
        <v>76</v>
      </c>
      <c r="D85" s="39">
        <v>434</v>
      </c>
      <c r="E85" s="39">
        <v>468</v>
      </c>
      <c r="F85" s="40">
        <f t="shared" si="3"/>
        <v>902</v>
      </c>
      <c r="G85" s="39">
        <v>5918</v>
      </c>
      <c r="H85" s="39">
        <v>6063</v>
      </c>
      <c r="I85" s="40">
        <f t="shared" si="4"/>
        <v>11981</v>
      </c>
      <c r="J85" s="39">
        <f t="shared" si="5"/>
        <v>12883</v>
      </c>
    </row>
    <row r="86" spans="2:10" x14ac:dyDescent="0.25">
      <c r="B86" s="108"/>
      <c r="C86" s="38" t="s">
        <v>77</v>
      </c>
      <c r="D86" s="39">
        <v>4150</v>
      </c>
      <c r="E86" s="39">
        <v>4432</v>
      </c>
      <c r="F86" s="40">
        <f t="shared" si="3"/>
        <v>8582</v>
      </c>
      <c r="G86" s="39">
        <v>12873</v>
      </c>
      <c r="H86" s="39">
        <v>12969</v>
      </c>
      <c r="I86" s="40">
        <f t="shared" si="4"/>
        <v>25842</v>
      </c>
      <c r="J86" s="39">
        <f t="shared" si="5"/>
        <v>34424</v>
      </c>
    </row>
    <row r="87" spans="2:10" x14ac:dyDescent="0.25">
      <c r="B87" s="108"/>
      <c r="C87" s="38" t="s">
        <v>78</v>
      </c>
      <c r="D87" s="39">
        <v>2084</v>
      </c>
      <c r="E87" s="39">
        <v>2221</v>
      </c>
      <c r="F87" s="40">
        <f t="shared" si="3"/>
        <v>4305</v>
      </c>
      <c r="G87" s="39">
        <v>27022</v>
      </c>
      <c r="H87" s="39">
        <v>27708</v>
      </c>
      <c r="I87" s="40">
        <f t="shared" si="4"/>
        <v>54730</v>
      </c>
      <c r="J87" s="39">
        <f t="shared" si="5"/>
        <v>59035</v>
      </c>
    </row>
    <row r="88" spans="2:10" x14ac:dyDescent="0.25">
      <c r="B88" s="108"/>
      <c r="C88" s="38" t="s">
        <v>79</v>
      </c>
      <c r="D88" s="39">
        <v>4271</v>
      </c>
      <c r="E88" s="39">
        <v>4711</v>
      </c>
      <c r="F88" s="40">
        <f t="shared" si="3"/>
        <v>8982</v>
      </c>
      <c r="G88" s="39">
        <v>13814</v>
      </c>
      <c r="H88" s="39">
        <v>14387</v>
      </c>
      <c r="I88" s="40">
        <f t="shared" si="4"/>
        <v>28201</v>
      </c>
      <c r="J88" s="39">
        <f t="shared" si="5"/>
        <v>37183</v>
      </c>
    </row>
    <row r="89" spans="2:10" x14ac:dyDescent="0.25">
      <c r="B89" s="108"/>
      <c r="C89" s="38" t="s">
        <v>80</v>
      </c>
      <c r="D89" s="39">
        <v>365</v>
      </c>
      <c r="E89" s="39">
        <v>390</v>
      </c>
      <c r="F89" s="40">
        <f t="shared" si="3"/>
        <v>755</v>
      </c>
      <c r="G89" s="39">
        <v>4979</v>
      </c>
      <c r="H89" s="39">
        <v>5036</v>
      </c>
      <c r="I89" s="40">
        <f t="shared" si="4"/>
        <v>10015</v>
      </c>
      <c r="J89" s="39">
        <f t="shared" si="5"/>
        <v>10770</v>
      </c>
    </row>
    <row r="90" spans="2:10" x14ac:dyDescent="0.25">
      <c r="B90" s="108"/>
      <c r="C90" s="38" t="s">
        <v>81</v>
      </c>
      <c r="D90" s="39">
        <v>9360</v>
      </c>
      <c r="E90" s="39">
        <v>10043</v>
      </c>
      <c r="F90" s="40">
        <f t="shared" si="3"/>
        <v>19403</v>
      </c>
      <c r="G90" s="39">
        <v>15575</v>
      </c>
      <c r="H90" s="39">
        <v>15950</v>
      </c>
      <c r="I90" s="40">
        <f t="shared" si="4"/>
        <v>31525</v>
      </c>
      <c r="J90" s="39">
        <f t="shared" si="5"/>
        <v>50928</v>
      </c>
    </row>
    <row r="91" spans="2:10" x14ac:dyDescent="0.25">
      <c r="B91" s="108"/>
      <c r="C91" s="38" t="s">
        <v>82</v>
      </c>
      <c r="D91" s="39">
        <v>1013</v>
      </c>
      <c r="E91" s="39">
        <v>1056</v>
      </c>
      <c r="F91" s="40">
        <f t="shared" si="3"/>
        <v>2069</v>
      </c>
      <c r="G91" s="39">
        <v>13754</v>
      </c>
      <c r="H91" s="39">
        <v>13802</v>
      </c>
      <c r="I91" s="40">
        <f t="shared" si="4"/>
        <v>27556</v>
      </c>
      <c r="J91" s="39">
        <f t="shared" si="5"/>
        <v>29625</v>
      </c>
    </row>
    <row r="92" spans="2:10" x14ac:dyDescent="0.25">
      <c r="B92" s="108"/>
      <c r="C92" s="38" t="s">
        <v>83</v>
      </c>
      <c r="D92" s="39">
        <v>2308</v>
      </c>
      <c r="E92" s="39">
        <v>2456</v>
      </c>
      <c r="F92" s="40">
        <f t="shared" si="3"/>
        <v>4764</v>
      </c>
      <c r="G92" s="39">
        <v>30937</v>
      </c>
      <c r="H92" s="39">
        <v>31634</v>
      </c>
      <c r="I92" s="40">
        <f t="shared" si="4"/>
        <v>62571</v>
      </c>
      <c r="J92" s="39">
        <f t="shared" si="5"/>
        <v>67335</v>
      </c>
    </row>
    <row r="93" spans="2:10" x14ac:dyDescent="0.25">
      <c r="B93" s="108"/>
      <c r="C93" s="38" t="s">
        <v>84</v>
      </c>
      <c r="D93" s="39">
        <v>440</v>
      </c>
      <c r="E93" s="39">
        <v>485</v>
      </c>
      <c r="F93" s="40">
        <f t="shared" si="3"/>
        <v>925</v>
      </c>
      <c r="G93" s="39">
        <v>2570</v>
      </c>
      <c r="H93" s="39">
        <v>2723</v>
      </c>
      <c r="I93" s="40">
        <f t="shared" si="4"/>
        <v>5293</v>
      </c>
      <c r="J93" s="39">
        <f t="shared" si="5"/>
        <v>6218</v>
      </c>
    </row>
    <row r="94" spans="2:10" x14ac:dyDescent="0.25">
      <c r="B94" s="108"/>
      <c r="C94" s="38" t="s">
        <v>85</v>
      </c>
      <c r="D94" s="39">
        <v>40757</v>
      </c>
      <c r="E94" s="39">
        <v>46046</v>
      </c>
      <c r="F94" s="40">
        <f t="shared" si="3"/>
        <v>86803</v>
      </c>
      <c r="G94" s="39">
        <v>69216</v>
      </c>
      <c r="H94" s="39">
        <v>73854</v>
      </c>
      <c r="I94" s="40">
        <f t="shared" si="4"/>
        <v>143070</v>
      </c>
      <c r="J94" s="39">
        <f t="shared" si="5"/>
        <v>229873</v>
      </c>
    </row>
    <row r="95" spans="2:10" x14ac:dyDescent="0.25">
      <c r="B95" s="108"/>
      <c r="C95" s="38" t="s">
        <v>86</v>
      </c>
      <c r="D95" s="39">
        <v>3010</v>
      </c>
      <c r="E95" s="39">
        <v>3102</v>
      </c>
      <c r="F95" s="40">
        <f t="shared" si="3"/>
        <v>6112</v>
      </c>
      <c r="G95" s="39">
        <v>17026</v>
      </c>
      <c r="H95" s="39">
        <v>16774</v>
      </c>
      <c r="I95" s="40">
        <f t="shared" si="4"/>
        <v>33800</v>
      </c>
      <c r="J95" s="39">
        <f t="shared" si="5"/>
        <v>39912</v>
      </c>
    </row>
    <row r="96" spans="2:10" x14ac:dyDescent="0.25">
      <c r="B96" s="108"/>
      <c r="C96" s="38" t="s">
        <v>87</v>
      </c>
      <c r="D96" s="39">
        <v>1142</v>
      </c>
      <c r="E96" s="39">
        <v>1241</v>
      </c>
      <c r="F96" s="40">
        <f t="shared" si="3"/>
        <v>2383</v>
      </c>
      <c r="G96" s="39">
        <v>15714</v>
      </c>
      <c r="H96" s="39">
        <v>16589</v>
      </c>
      <c r="I96" s="40">
        <f t="shared" si="4"/>
        <v>32303</v>
      </c>
      <c r="J96" s="39">
        <f t="shared" si="5"/>
        <v>34686</v>
      </c>
    </row>
    <row r="97" spans="2:10" x14ac:dyDescent="0.25">
      <c r="B97" s="108"/>
      <c r="C97" s="38" t="s">
        <v>88</v>
      </c>
      <c r="D97" s="39">
        <v>282</v>
      </c>
      <c r="E97" s="39">
        <v>288</v>
      </c>
      <c r="F97" s="40">
        <f t="shared" si="3"/>
        <v>570</v>
      </c>
      <c r="G97" s="39">
        <v>3805</v>
      </c>
      <c r="H97" s="39">
        <v>3739</v>
      </c>
      <c r="I97" s="40">
        <f t="shared" si="4"/>
        <v>7544</v>
      </c>
      <c r="J97" s="39">
        <f t="shared" si="5"/>
        <v>8114</v>
      </c>
    </row>
    <row r="98" spans="2:10" x14ac:dyDescent="0.25">
      <c r="B98" s="108"/>
      <c r="C98" s="38" t="s">
        <v>89</v>
      </c>
      <c r="D98" s="39">
        <v>128</v>
      </c>
      <c r="E98" s="39">
        <v>140</v>
      </c>
      <c r="F98" s="40">
        <f t="shared" si="3"/>
        <v>268</v>
      </c>
      <c r="G98" s="39">
        <v>1825</v>
      </c>
      <c r="H98" s="39">
        <v>1862</v>
      </c>
      <c r="I98" s="40">
        <f t="shared" si="4"/>
        <v>3687</v>
      </c>
      <c r="J98" s="39">
        <f t="shared" si="5"/>
        <v>3955</v>
      </c>
    </row>
    <row r="99" spans="2:10" x14ac:dyDescent="0.25">
      <c r="B99" s="108"/>
      <c r="C99" s="38" t="s">
        <v>90</v>
      </c>
      <c r="D99" s="39">
        <v>3323</v>
      </c>
      <c r="E99" s="39">
        <v>3361</v>
      </c>
      <c r="F99" s="40">
        <f t="shared" si="3"/>
        <v>6684</v>
      </c>
      <c r="G99" s="39">
        <v>19023</v>
      </c>
      <c r="H99" s="39">
        <v>18462</v>
      </c>
      <c r="I99" s="40">
        <f t="shared" si="4"/>
        <v>37485</v>
      </c>
      <c r="J99" s="39">
        <f t="shared" si="5"/>
        <v>44169</v>
      </c>
    </row>
    <row r="100" spans="2:10" x14ac:dyDescent="0.25">
      <c r="B100" s="108"/>
      <c r="C100" s="38" t="s">
        <v>91</v>
      </c>
      <c r="D100" s="39">
        <v>1689</v>
      </c>
      <c r="E100" s="39">
        <v>1822</v>
      </c>
      <c r="F100" s="40">
        <f t="shared" si="3"/>
        <v>3511</v>
      </c>
      <c r="G100" s="39">
        <v>23338</v>
      </c>
      <c r="H100" s="39">
        <v>24173</v>
      </c>
      <c r="I100" s="40">
        <f t="shared" si="4"/>
        <v>47511</v>
      </c>
      <c r="J100" s="39">
        <f t="shared" si="5"/>
        <v>51022</v>
      </c>
    </row>
    <row r="101" spans="2:10" x14ac:dyDescent="0.25">
      <c r="B101" s="108"/>
      <c r="C101" s="38" t="s">
        <v>92</v>
      </c>
      <c r="D101" s="39">
        <v>1093</v>
      </c>
      <c r="E101" s="39">
        <v>1159</v>
      </c>
      <c r="F101" s="40">
        <f t="shared" si="3"/>
        <v>2252</v>
      </c>
      <c r="G101" s="39">
        <v>6364</v>
      </c>
      <c r="H101" s="39">
        <v>6477</v>
      </c>
      <c r="I101" s="40">
        <f t="shared" si="4"/>
        <v>12841</v>
      </c>
      <c r="J101" s="39">
        <f t="shared" si="5"/>
        <v>15093</v>
      </c>
    </row>
    <row r="102" spans="2:10" x14ac:dyDescent="0.25">
      <c r="B102" s="108"/>
      <c r="C102" s="38" t="s">
        <v>93</v>
      </c>
      <c r="D102" s="39">
        <v>730</v>
      </c>
      <c r="E102" s="39">
        <v>760</v>
      </c>
      <c r="F102" s="40">
        <f t="shared" si="3"/>
        <v>1490</v>
      </c>
      <c r="G102" s="39">
        <v>9577</v>
      </c>
      <c r="H102" s="39">
        <v>9605</v>
      </c>
      <c r="I102" s="40">
        <f t="shared" si="4"/>
        <v>19182</v>
      </c>
      <c r="J102" s="39">
        <f t="shared" si="5"/>
        <v>20672</v>
      </c>
    </row>
    <row r="103" spans="2:10" x14ac:dyDescent="0.25">
      <c r="B103" s="108"/>
      <c r="C103" s="38" t="s">
        <v>94</v>
      </c>
      <c r="D103" s="39">
        <v>325</v>
      </c>
      <c r="E103" s="39">
        <v>333</v>
      </c>
      <c r="F103" s="40">
        <f t="shared" si="3"/>
        <v>658</v>
      </c>
      <c r="G103" s="39">
        <v>4318</v>
      </c>
      <c r="H103" s="39">
        <v>4247</v>
      </c>
      <c r="I103" s="40">
        <f t="shared" si="4"/>
        <v>8565</v>
      </c>
      <c r="J103" s="39">
        <f t="shared" si="5"/>
        <v>9223</v>
      </c>
    </row>
    <row r="104" spans="2:10" x14ac:dyDescent="0.25">
      <c r="B104" s="108"/>
      <c r="C104" s="38" t="s">
        <v>95</v>
      </c>
      <c r="D104" s="39">
        <v>1404</v>
      </c>
      <c r="E104" s="39">
        <v>1471</v>
      </c>
      <c r="F104" s="40">
        <f t="shared" si="3"/>
        <v>2875</v>
      </c>
      <c r="G104" s="39">
        <v>4431</v>
      </c>
      <c r="H104" s="39">
        <v>4414</v>
      </c>
      <c r="I104" s="40">
        <f t="shared" si="4"/>
        <v>8845</v>
      </c>
      <c r="J104" s="39">
        <f t="shared" si="5"/>
        <v>11720</v>
      </c>
    </row>
    <row r="105" spans="2:10" x14ac:dyDescent="0.25">
      <c r="B105" s="108"/>
      <c r="C105" s="38" t="s">
        <v>96</v>
      </c>
      <c r="D105" s="39">
        <v>3128</v>
      </c>
      <c r="E105" s="39">
        <v>3291</v>
      </c>
      <c r="F105" s="40">
        <f t="shared" si="3"/>
        <v>6419</v>
      </c>
      <c r="G105" s="39">
        <v>9809</v>
      </c>
      <c r="H105" s="39">
        <v>9719</v>
      </c>
      <c r="I105" s="40">
        <f t="shared" si="4"/>
        <v>19528</v>
      </c>
      <c r="J105" s="39">
        <f t="shared" si="5"/>
        <v>25947</v>
      </c>
    </row>
    <row r="106" spans="2:10" x14ac:dyDescent="0.25">
      <c r="B106" s="108"/>
      <c r="C106" s="38" t="s">
        <v>97</v>
      </c>
      <c r="D106" s="39">
        <v>3030</v>
      </c>
      <c r="E106" s="39">
        <v>3309</v>
      </c>
      <c r="F106" s="40">
        <f t="shared" si="3"/>
        <v>6339</v>
      </c>
      <c r="G106" s="39">
        <v>17174</v>
      </c>
      <c r="H106" s="39">
        <v>17837</v>
      </c>
      <c r="I106" s="40">
        <f t="shared" si="4"/>
        <v>35011</v>
      </c>
      <c r="J106" s="39">
        <f t="shared" si="5"/>
        <v>41350</v>
      </c>
    </row>
    <row r="107" spans="2:10" x14ac:dyDescent="0.25">
      <c r="B107" s="108"/>
      <c r="C107" s="38" t="s">
        <v>98</v>
      </c>
      <c r="D107" s="39">
        <v>93</v>
      </c>
      <c r="E107" s="39">
        <v>97</v>
      </c>
      <c r="F107" s="40">
        <f t="shared" si="3"/>
        <v>190</v>
      </c>
      <c r="G107" s="39">
        <v>1228</v>
      </c>
      <c r="H107" s="39">
        <v>1216</v>
      </c>
      <c r="I107" s="40">
        <f t="shared" si="4"/>
        <v>2444</v>
      </c>
      <c r="J107" s="39">
        <f t="shared" si="5"/>
        <v>2634</v>
      </c>
    </row>
    <row r="108" spans="2:10" x14ac:dyDescent="0.25">
      <c r="B108" s="108"/>
      <c r="C108" s="38" t="s">
        <v>99</v>
      </c>
      <c r="D108" s="39">
        <v>71693</v>
      </c>
      <c r="E108" s="39">
        <v>80187</v>
      </c>
      <c r="F108" s="40">
        <f t="shared" si="3"/>
        <v>151880</v>
      </c>
      <c r="G108" s="39">
        <v>118227</v>
      </c>
      <c r="H108" s="39">
        <v>124728</v>
      </c>
      <c r="I108" s="40">
        <f t="shared" si="4"/>
        <v>242955</v>
      </c>
      <c r="J108" s="39">
        <f t="shared" si="5"/>
        <v>394835</v>
      </c>
    </row>
    <row r="109" spans="2:10" x14ac:dyDescent="0.25">
      <c r="B109" s="108"/>
      <c r="C109" s="38" t="s">
        <v>100</v>
      </c>
      <c r="D109" s="39">
        <v>162</v>
      </c>
      <c r="E109" s="39">
        <v>173</v>
      </c>
      <c r="F109" s="40">
        <f t="shared" si="3"/>
        <v>335</v>
      </c>
      <c r="G109" s="39">
        <v>2160</v>
      </c>
      <c r="H109" s="39">
        <v>2245</v>
      </c>
      <c r="I109" s="40">
        <f t="shared" si="4"/>
        <v>4405</v>
      </c>
      <c r="J109" s="39">
        <f t="shared" si="5"/>
        <v>4740</v>
      </c>
    </row>
    <row r="110" spans="2:10" x14ac:dyDescent="0.25">
      <c r="B110" s="108"/>
      <c r="C110" s="38" t="s">
        <v>101</v>
      </c>
      <c r="D110" s="39">
        <v>1141</v>
      </c>
      <c r="E110" s="39">
        <v>1227</v>
      </c>
      <c r="F110" s="40">
        <f t="shared" si="3"/>
        <v>2368</v>
      </c>
      <c r="G110" s="39">
        <v>6499</v>
      </c>
      <c r="H110" s="39">
        <v>6661</v>
      </c>
      <c r="I110" s="40">
        <f t="shared" si="4"/>
        <v>13160</v>
      </c>
      <c r="J110" s="39">
        <f t="shared" si="5"/>
        <v>15528</v>
      </c>
    </row>
    <row r="111" spans="2:10" x14ac:dyDescent="0.25">
      <c r="B111" s="108"/>
      <c r="C111" s="38" t="s">
        <v>102</v>
      </c>
      <c r="D111" s="39">
        <v>1694</v>
      </c>
      <c r="E111" s="39">
        <v>1789</v>
      </c>
      <c r="F111" s="40">
        <f t="shared" si="3"/>
        <v>3483</v>
      </c>
      <c r="G111" s="39">
        <v>22542</v>
      </c>
      <c r="H111" s="39">
        <v>22831</v>
      </c>
      <c r="I111" s="40">
        <f t="shared" si="4"/>
        <v>45373</v>
      </c>
      <c r="J111" s="39">
        <f t="shared" si="5"/>
        <v>48856</v>
      </c>
    </row>
    <row r="112" spans="2:10" x14ac:dyDescent="0.25">
      <c r="B112" s="108"/>
      <c r="C112" s="38" t="s">
        <v>103</v>
      </c>
      <c r="D112" s="39">
        <v>3353</v>
      </c>
      <c r="E112" s="39">
        <v>3609</v>
      </c>
      <c r="F112" s="40">
        <f t="shared" si="3"/>
        <v>6962</v>
      </c>
      <c r="G112" s="39">
        <v>19518</v>
      </c>
      <c r="H112" s="39">
        <v>20088</v>
      </c>
      <c r="I112" s="40">
        <f t="shared" si="4"/>
        <v>39606</v>
      </c>
      <c r="J112" s="39">
        <f t="shared" si="5"/>
        <v>46568</v>
      </c>
    </row>
    <row r="113" spans="2:10" x14ac:dyDescent="0.25">
      <c r="B113" s="108"/>
      <c r="C113" s="38" t="s">
        <v>104</v>
      </c>
      <c r="D113" s="39">
        <v>1539</v>
      </c>
      <c r="E113" s="39">
        <v>1702</v>
      </c>
      <c r="F113" s="40">
        <f t="shared" si="3"/>
        <v>3241</v>
      </c>
      <c r="G113" s="39">
        <v>20847</v>
      </c>
      <c r="H113" s="39">
        <v>22184</v>
      </c>
      <c r="I113" s="40">
        <f t="shared" si="4"/>
        <v>43031</v>
      </c>
      <c r="J113" s="39">
        <f t="shared" si="5"/>
        <v>46272</v>
      </c>
    </row>
    <row r="114" spans="2:10" x14ac:dyDescent="0.25">
      <c r="B114" s="108"/>
      <c r="C114" s="38" t="s">
        <v>105</v>
      </c>
      <c r="D114" s="39">
        <v>2943</v>
      </c>
      <c r="E114" s="39">
        <v>3088</v>
      </c>
      <c r="F114" s="40">
        <f t="shared" si="3"/>
        <v>6031</v>
      </c>
      <c r="G114" s="39">
        <v>39698</v>
      </c>
      <c r="H114" s="39">
        <v>40057</v>
      </c>
      <c r="I114" s="40">
        <f t="shared" si="4"/>
        <v>79755</v>
      </c>
      <c r="J114" s="39">
        <f t="shared" si="5"/>
        <v>85786</v>
      </c>
    </row>
    <row r="115" spans="2:10" x14ac:dyDescent="0.25">
      <c r="B115" s="108"/>
      <c r="C115" s="38" t="s">
        <v>106</v>
      </c>
      <c r="D115" s="39">
        <v>12116</v>
      </c>
      <c r="E115" s="39">
        <v>12961</v>
      </c>
      <c r="F115" s="40">
        <f t="shared" si="3"/>
        <v>25077</v>
      </c>
      <c r="G115" s="39">
        <v>37222</v>
      </c>
      <c r="H115" s="39">
        <v>37401</v>
      </c>
      <c r="I115" s="40">
        <f t="shared" si="4"/>
        <v>74623</v>
      </c>
      <c r="J115" s="39">
        <f t="shared" si="5"/>
        <v>99700</v>
      </c>
    </row>
    <row r="116" spans="2:10" x14ac:dyDescent="0.25">
      <c r="B116" s="108"/>
      <c r="C116" s="38" t="s">
        <v>107</v>
      </c>
      <c r="D116" s="39">
        <v>266</v>
      </c>
      <c r="E116" s="39">
        <v>280</v>
      </c>
      <c r="F116" s="40">
        <f t="shared" si="3"/>
        <v>546</v>
      </c>
      <c r="G116" s="39">
        <v>3560</v>
      </c>
      <c r="H116" s="39">
        <v>3594</v>
      </c>
      <c r="I116" s="40">
        <f t="shared" si="4"/>
        <v>7154</v>
      </c>
      <c r="J116" s="39">
        <f t="shared" si="5"/>
        <v>7700</v>
      </c>
    </row>
    <row r="117" spans="2:10" x14ac:dyDescent="0.25">
      <c r="B117" s="108"/>
      <c r="C117" s="38" t="s">
        <v>108</v>
      </c>
      <c r="D117" s="39">
        <v>1268</v>
      </c>
      <c r="E117" s="39">
        <v>1380</v>
      </c>
      <c r="F117" s="40">
        <f t="shared" si="3"/>
        <v>2648</v>
      </c>
      <c r="G117" s="39">
        <v>17060</v>
      </c>
      <c r="H117" s="39">
        <v>17790</v>
      </c>
      <c r="I117" s="40">
        <f t="shared" si="4"/>
        <v>34850</v>
      </c>
      <c r="J117" s="39">
        <f t="shared" si="5"/>
        <v>37498</v>
      </c>
    </row>
    <row r="118" spans="2:10" x14ac:dyDescent="0.25">
      <c r="B118" s="108"/>
      <c r="C118" s="38" t="s">
        <v>109</v>
      </c>
      <c r="D118" s="39">
        <v>5411</v>
      </c>
      <c r="E118" s="39">
        <v>5951</v>
      </c>
      <c r="F118" s="40">
        <f t="shared" si="3"/>
        <v>11362</v>
      </c>
      <c r="G118" s="39">
        <v>16777</v>
      </c>
      <c r="H118" s="39">
        <v>17325</v>
      </c>
      <c r="I118" s="40">
        <f t="shared" si="4"/>
        <v>34102</v>
      </c>
      <c r="J118" s="39">
        <f t="shared" si="5"/>
        <v>45464</v>
      </c>
    </row>
    <row r="119" spans="2:10" x14ac:dyDescent="0.25">
      <c r="B119" s="108"/>
      <c r="C119" s="38" t="s">
        <v>110</v>
      </c>
      <c r="D119" s="39">
        <v>174148</v>
      </c>
      <c r="E119" s="39">
        <v>196584</v>
      </c>
      <c r="F119" s="40">
        <f t="shared" si="3"/>
        <v>370732</v>
      </c>
      <c r="G119" s="39">
        <v>150437</v>
      </c>
      <c r="H119" s="39">
        <v>159457</v>
      </c>
      <c r="I119" s="40">
        <f t="shared" si="4"/>
        <v>309894</v>
      </c>
      <c r="J119" s="39">
        <f t="shared" si="5"/>
        <v>680626</v>
      </c>
    </row>
    <row r="120" spans="2:10" x14ac:dyDescent="0.25">
      <c r="B120" s="108"/>
      <c r="C120" s="38" t="s">
        <v>111</v>
      </c>
      <c r="D120" s="39">
        <v>1203</v>
      </c>
      <c r="E120" s="39">
        <v>1285</v>
      </c>
      <c r="F120" s="40">
        <f t="shared" si="3"/>
        <v>2488</v>
      </c>
      <c r="G120" s="39">
        <v>15816</v>
      </c>
      <c r="H120" s="39">
        <v>16268</v>
      </c>
      <c r="I120" s="40">
        <f t="shared" si="4"/>
        <v>32084</v>
      </c>
      <c r="J120" s="39">
        <f t="shared" si="5"/>
        <v>34572</v>
      </c>
    </row>
    <row r="121" spans="2:10" x14ac:dyDescent="0.25">
      <c r="B121" s="108"/>
      <c r="C121" s="38" t="s">
        <v>112</v>
      </c>
      <c r="D121" s="39">
        <v>2027</v>
      </c>
      <c r="E121" s="39">
        <v>2195</v>
      </c>
      <c r="F121" s="40">
        <f t="shared" si="3"/>
        <v>4222</v>
      </c>
      <c r="G121" s="39">
        <v>6283</v>
      </c>
      <c r="H121" s="39">
        <v>6444</v>
      </c>
      <c r="I121" s="40">
        <f t="shared" si="4"/>
        <v>12727</v>
      </c>
      <c r="J121" s="39">
        <f t="shared" si="5"/>
        <v>16949</v>
      </c>
    </row>
    <row r="122" spans="2:10" x14ac:dyDescent="0.25">
      <c r="B122" s="108"/>
      <c r="C122" s="38" t="s">
        <v>113</v>
      </c>
      <c r="D122" s="39">
        <v>1957</v>
      </c>
      <c r="E122" s="39">
        <v>2148</v>
      </c>
      <c r="F122" s="40">
        <f t="shared" si="3"/>
        <v>4105</v>
      </c>
      <c r="G122" s="39">
        <v>6031</v>
      </c>
      <c r="H122" s="39">
        <v>6238</v>
      </c>
      <c r="I122" s="40">
        <f t="shared" si="4"/>
        <v>12269</v>
      </c>
      <c r="J122" s="39">
        <f t="shared" si="5"/>
        <v>16374</v>
      </c>
    </row>
    <row r="123" spans="2:10" x14ac:dyDescent="0.25">
      <c r="B123" s="108"/>
      <c r="C123" s="38" t="s">
        <v>114</v>
      </c>
      <c r="D123" s="39">
        <v>2564</v>
      </c>
      <c r="E123" s="39">
        <v>2670</v>
      </c>
      <c r="F123" s="40">
        <f t="shared" si="3"/>
        <v>5234</v>
      </c>
      <c r="G123" s="39">
        <v>33640</v>
      </c>
      <c r="H123" s="39">
        <v>33738</v>
      </c>
      <c r="I123" s="40">
        <f t="shared" si="4"/>
        <v>67378</v>
      </c>
      <c r="J123" s="39">
        <f t="shared" si="5"/>
        <v>72612</v>
      </c>
    </row>
    <row r="124" spans="2:10" x14ac:dyDescent="0.25">
      <c r="B124" s="108"/>
      <c r="C124" s="38" t="s">
        <v>115</v>
      </c>
      <c r="D124" s="39">
        <v>1137</v>
      </c>
      <c r="E124" s="39">
        <v>1198</v>
      </c>
      <c r="F124" s="40">
        <f t="shared" si="3"/>
        <v>2335</v>
      </c>
      <c r="G124" s="39">
        <v>14925</v>
      </c>
      <c r="H124" s="39">
        <v>15182</v>
      </c>
      <c r="I124" s="40">
        <f t="shared" si="4"/>
        <v>30107</v>
      </c>
      <c r="J124" s="39">
        <f t="shared" si="5"/>
        <v>32442</v>
      </c>
    </row>
    <row r="125" spans="2:10" x14ac:dyDescent="0.25">
      <c r="B125" s="108"/>
      <c r="C125" s="38" t="s">
        <v>116</v>
      </c>
      <c r="D125" s="39">
        <v>3129</v>
      </c>
      <c r="E125" s="39">
        <v>3344</v>
      </c>
      <c r="F125" s="40">
        <f t="shared" si="3"/>
        <v>6473</v>
      </c>
      <c r="G125" s="39">
        <v>40978</v>
      </c>
      <c r="H125" s="39">
        <v>42187</v>
      </c>
      <c r="I125" s="40">
        <f t="shared" si="4"/>
        <v>83165</v>
      </c>
      <c r="J125" s="39">
        <f t="shared" si="5"/>
        <v>89638</v>
      </c>
    </row>
    <row r="126" spans="2:10" x14ac:dyDescent="0.25">
      <c r="B126" s="108"/>
      <c r="C126" s="38" t="s">
        <v>117</v>
      </c>
      <c r="D126" s="39">
        <v>13956</v>
      </c>
      <c r="E126" s="39">
        <v>15119</v>
      </c>
      <c r="F126" s="40">
        <f t="shared" si="3"/>
        <v>29075</v>
      </c>
      <c r="G126" s="39">
        <v>43280</v>
      </c>
      <c r="H126" s="39">
        <v>44116</v>
      </c>
      <c r="I126" s="40">
        <f t="shared" si="4"/>
        <v>87396</v>
      </c>
      <c r="J126" s="39">
        <f t="shared" si="5"/>
        <v>116471</v>
      </c>
    </row>
    <row r="127" spans="2:10" x14ac:dyDescent="0.25">
      <c r="B127" s="108"/>
      <c r="C127" s="38" t="s">
        <v>118</v>
      </c>
      <c r="D127" s="39">
        <v>2946</v>
      </c>
      <c r="E127" s="39">
        <v>3232</v>
      </c>
      <c r="F127" s="40">
        <f t="shared" si="3"/>
        <v>6178</v>
      </c>
      <c r="G127" s="39">
        <v>16761</v>
      </c>
      <c r="H127" s="39">
        <v>17536</v>
      </c>
      <c r="I127" s="40">
        <f t="shared" si="4"/>
        <v>34297</v>
      </c>
      <c r="J127" s="39">
        <f t="shared" si="5"/>
        <v>40475</v>
      </c>
    </row>
    <row r="128" spans="2:10" x14ac:dyDescent="0.25">
      <c r="B128" s="108"/>
      <c r="C128" s="38" t="s">
        <v>119</v>
      </c>
      <c r="D128" s="39">
        <v>1447</v>
      </c>
      <c r="E128" s="39">
        <v>1700</v>
      </c>
      <c r="F128" s="40">
        <f t="shared" si="3"/>
        <v>3147</v>
      </c>
      <c r="G128" s="39">
        <v>19840</v>
      </c>
      <c r="H128" s="39">
        <v>22185</v>
      </c>
      <c r="I128" s="40">
        <f t="shared" si="4"/>
        <v>42025</v>
      </c>
      <c r="J128" s="39">
        <f t="shared" si="5"/>
        <v>45172</v>
      </c>
    </row>
    <row r="129" spans="2:10" x14ac:dyDescent="0.25">
      <c r="B129" s="109" t="s">
        <v>274</v>
      </c>
      <c r="C129" s="109"/>
      <c r="D129" s="42">
        <f>SUM(D11:D128)</f>
        <v>609763</v>
      </c>
      <c r="E129" s="42">
        <f t="shared" ref="E129:F129" si="6">SUM(E11:E128)</f>
        <v>670591</v>
      </c>
      <c r="F129" s="42">
        <f t="shared" si="6"/>
        <v>1280354</v>
      </c>
      <c r="G129" s="42">
        <f t="shared" ref="G129" si="7">SUM(G11:G128)</f>
        <v>2233022</v>
      </c>
      <c r="H129" s="42">
        <f t="shared" ref="H129" si="8">SUM(H11:H128)</f>
        <v>2298999</v>
      </c>
      <c r="I129" s="42">
        <f t="shared" ref="I129" si="9">SUM(I11:I128)</f>
        <v>4532021</v>
      </c>
      <c r="J129" s="42">
        <f t="shared" ref="J129" si="10">SUM(J11:J128)</f>
        <v>5812375</v>
      </c>
    </row>
    <row r="131" spans="2:10" x14ac:dyDescent="0.25">
      <c r="B131" s="41" t="s">
        <v>277</v>
      </c>
    </row>
  </sheetData>
  <mergeCells count="12">
    <mergeCell ref="B11:B128"/>
    <mergeCell ref="B129:C129"/>
    <mergeCell ref="B8:B10"/>
    <mergeCell ref="C8:C10"/>
    <mergeCell ref="B1:J1"/>
    <mergeCell ref="B2:J2"/>
    <mergeCell ref="B3:J3"/>
    <mergeCell ref="B5:J5"/>
    <mergeCell ref="F8:J8"/>
    <mergeCell ref="D9:F9"/>
    <mergeCell ref="G9:I9"/>
    <mergeCell ref="J9:J10"/>
  </mergeCells>
  <pageMargins left="0.7" right="0.7" top="0.75" bottom="0.75" header="0.3" footer="0.3"/>
  <pageSetup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163"/>
  <sheetViews>
    <sheetView showGridLines="0" topLeftCell="A88" workbookViewId="0">
      <selection activeCell="L10" sqref="L10"/>
    </sheetView>
  </sheetViews>
  <sheetFormatPr baseColWidth="10" defaultRowHeight="15" x14ac:dyDescent="0.25"/>
  <cols>
    <col min="2" max="2" width="28.5703125" customWidth="1"/>
    <col min="3" max="3" width="10.140625" bestFit="1" customWidth="1"/>
    <col min="4" max="4" width="10" bestFit="1" customWidth="1"/>
    <col min="5" max="5" width="9.140625" bestFit="1" customWidth="1"/>
    <col min="6" max="6" width="3.140625" customWidth="1"/>
    <col min="7" max="7" width="10.140625" bestFit="1" customWidth="1"/>
    <col min="8" max="8" width="10" bestFit="1" customWidth="1"/>
    <col min="9" max="9" width="9.140625" bestFit="1" customWidth="1"/>
    <col min="10" max="10" width="2.28515625" customWidth="1"/>
    <col min="11" max="11" width="10.140625" bestFit="1" customWidth="1"/>
    <col min="12" max="12" width="10" bestFit="1" customWidth="1"/>
  </cols>
  <sheetData>
    <row r="2" spans="2:14" ht="23.25" x14ac:dyDescent="0.35">
      <c r="B2" s="89" t="s">
        <v>127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36"/>
    </row>
    <row r="3" spans="2:14" ht="21" x14ac:dyDescent="0.35">
      <c r="B3" s="119" t="s">
        <v>128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35"/>
    </row>
    <row r="4" spans="2:14" ht="15.75" x14ac:dyDescent="0.25">
      <c r="B4" s="91" t="s">
        <v>129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2:14" x14ac:dyDescent="0.25">
      <c r="B5" s="120" t="s">
        <v>267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7" spans="2:14" ht="18.75" x14ac:dyDescent="0.3">
      <c r="B7" s="113" t="s">
        <v>269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</row>
    <row r="9" spans="2:14" x14ac:dyDescent="0.25">
      <c r="B9" s="116" t="s">
        <v>266</v>
      </c>
      <c r="C9" s="118" t="s">
        <v>261</v>
      </c>
      <c r="D9" s="118"/>
      <c r="E9" s="118"/>
      <c r="F9" s="34"/>
      <c r="G9" s="118" t="s">
        <v>265</v>
      </c>
      <c r="H9" s="118"/>
      <c r="I9" s="118"/>
      <c r="J9" s="34"/>
      <c r="K9" s="118" t="s">
        <v>264</v>
      </c>
      <c r="L9" s="118"/>
      <c r="M9" s="118"/>
    </row>
    <row r="10" spans="2:14" x14ac:dyDescent="0.25">
      <c r="B10" s="117"/>
      <c r="C10" s="33" t="s">
        <v>263</v>
      </c>
      <c r="D10" s="33" t="s">
        <v>262</v>
      </c>
      <c r="E10" s="33" t="s">
        <v>126</v>
      </c>
      <c r="F10" s="33"/>
      <c r="G10" s="33" t="s">
        <v>263</v>
      </c>
      <c r="H10" s="33" t="s">
        <v>262</v>
      </c>
      <c r="I10" s="33" t="s">
        <v>126</v>
      </c>
      <c r="J10" s="33"/>
      <c r="K10" s="33" t="s">
        <v>263</v>
      </c>
      <c r="L10" s="33" t="s">
        <v>262</v>
      </c>
      <c r="M10" s="33" t="s">
        <v>126</v>
      </c>
    </row>
    <row r="11" spans="2:14" x14ac:dyDescent="0.25">
      <c r="B11" s="32" t="s">
        <v>261</v>
      </c>
      <c r="C11" s="31">
        <f>C13+C38+C58+C69+C76+C100+C113+C131+C136+C142</f>
        <v>2842784.9999999995</v>
      </c>
      <c r="D11" s="31">
        <f>D13+D38+D58+D69+D76+D100+D113+D131+D136+D142</f>
        <v>2969590</v>
      </c>
      <c r="E11" s="31">
        <f>E13+E38+E58+E69+E76+E100+E113+E131+E136+E142</f>
        <v>5812375</v>
      </c>
      <c r="F11" s="31"/>
      <c r="G11" s="31">
        <f>G13+G38+G58+G69+G76+G100+G113+G131+G136+G142</f>
        <v>609763</v>
      </c>
      <c r="H11" s="31">
        <f>H13+H38+H58+H69+H76+H100+H113+H131+H136+H142</f>
        <v>670591</v>
      </c>
      <c r="I11" s="31">
        <f>I13+I38+I58+I69+I76+I100+I113+I131+I136+I142</f>
        <v>1280354</v>
      </c>
      <c r="J11" s="31"/>
      <c r="K11" s="31">
        <f>K13+K38+K58+K69+K76+K100+K113+K131+K136+K142</f>
        <v>2233022</v>
      </c>
      <c r="L11" s="31">
        <f>L13+L38+L58+L69+L76+L100+L113+L131+L136+L142</f>
        <v>2298999</v>
      </c>
      <c r="M11" s="31">
        <f>SUM(K11:L11)</f>
        <v>4532021</v>
      </c>
    </row>
    <row r="13" spans="2:14" x14ac:dyDescent="0.25">
      <c r="B13" s="30" t="s">
        <v>260</v>
      </c>
      <c r="C13" s="29">
        <v>701194</v>
      </c>
      <c r="D13" s="29">
        <v>740369</v>
      </c>
      <c r="E13" s="29">
        <v>1441563</v>
      </c>
      <c r="F13" s="29"/>
      <c r="G13" s="29">
        <v>246052</v>
      </c>
      <c r="H13" s="29">
        <v>273396</v>
      </c>
      <c r="I13" s="29">
        <v>519448</v>
      </c>
      <c r="J13" s="29"/>
      <c r="K13" s="29">
        <v>455142</v>
      </c>
      <c r="L13" s="29">
        <v>466973</v>
      </c>
      <c r="M13" s="29">
        <v>922115</v>
      </c>
    </row>
    <row r="14" spans="2:14" x14ac:dyDescent="0.25">
      <c r="B14" s="27" t="s">
        <v>259</v>
      </c>
      <c r="C14" s="26">
        <v>17338</v>
      </c>
      <c r="D14" s="26">
        <v>17667</v>
      </c>
      <c r="E14" s="29">
        <v>35005</v>
      </c>
      <c r="F14" s="26"/>
      <c r="G14" s="26">
        <v>4224</v>
      </c>
      <c r="H14" s="26">
        <v>4496</v>
      </c>
      <c r="I14" s="29">
        <v>8720</v>
      </c>
      <c r="J14" s="26"/>
      <c r="K14" s="26">
        <v>13114</v>
      </c>
      <c r="L14" s="26">
        <v>13171</v>
      </c>
      <c r="M14" s="29">
        <v>26285</v>
      </c>
    </row>
    <row r="15" spans="2:14" x14ac:dyDescent="0.25">
      <c r="B15" s="27" t="s">
        <v>258</v>
      </c>
      <c r="C15" s="26">
        <v>27683</v>
      </c>
      <c r="D15" s="26">
        <v>28656</v>
      </c>
      <c r="E15" s="29">
        <v>56339</v>
      </c>
      <c r="F15" s="26"/>
      <c r="G15" s="26">
        <v>6645</v>
      </c>
      <c r="H15" s="26">
        <v>7176</v>
      </c>
      <c r="I15" s="29">
        <v>13821</v>
      </c>
      <c r="J15" s="26"/>
      <c r="K15" s="26">
        <v>21038</v>
      </c>
      <c r="L15" s="26">
        <v>21480</v>
      </c>
      <c r="M15" s="29">
        <v>42518</v>
      </c>
    </row>
    <row r="16" spans="2:14" x14ac:dyDescent="0.25">
      <c r="B16" s="27" t="s">
        <v>257</v>
      </c>
      <c r="C16" s="26">
        <v>54286</v>
      </c>
      <c r="D16" s="26">
        <v>56241</v>
      </c>
      <c r="E16" s="29">
        <v>110527</v>
      </c>
      <c r="F16" s="26"/>
      <c r="G16" s="26">
        <v>13165</v>
      </c>
      <c r="H16" s="26">
        <v>14251</v>
      </c>
      <c r="I16" s="29">
        <v>27416</v>
      </c>
      <c r="J16" s="26"/>
      <c r="K16" s="26">
        <v>41121</v>
      </c>
      <c r="L16" s="26">
        <v>41990</v>
      </c>
      <c r="M16" s="29">
        <v>83111</v>
      </c>
    </row>
    <row r="17" spans="2:13" x14ac:dyDescent="0.25">
      <c r="B17" s="27" t="s">
        <v>256</v>
      </c>
      <c r="C17" s="26">
        <v>3278</v>
      </c>
      <c r="D17" s="26">
        <v>3167</v>
      </c>
      <c r="E17" s="29">
        <v>6445</v>
      </c>
      <c r="F17" s="26"/>
      <c r="G17" s="26">
        <v>238</v>
      </c>
      <c r="H17" s="26">
        <v>231</v>
      </c>
      <c r="I17" s="29">
        <v>469</v>
      </c>
      <c r="J17" s="26"/>
      <c r="K17" s="26">
        <v>3040</v>
      </c>
      <c r="L17" s="26">
        <v>2936</v>
      </c>
      <c r="M17" s="29">
        <v>5976</v>
      </c>
    </row>
    <row r="18" spans="2:13" x14ac:dyDescent="0.25">
      <c r="B18" s="27" t="s">
        <v>255</v>
      </c>
      <c r="C18" s="26">
        <v>2826</v>
      </c>
      <c r="D18" s="26">
        <v>2860</v>
      </c>
      <c r="E18" s="29">
        <v>5686</v>
      </c>
      <c r="F18" s="26"/>
      <c r="G18" s="26">
        <v>688</v>
      </c>
      <c r="H18" s="26">
        <v>727</v>
      </c>
      <c r="I18" s="29">
        <v>1415</v>
      </c>
      <c r="J18" s="26"/>
      <c r="K18" s="26">
        <v>2138</v>
      </c>
      <c r="L18" s="26">
        <v>2133</v>
      </c>
      <c r="M18" s="29">
        <v>4271</v>
      </c>
    </row>
    <row r="19" spans="2:13" x14ac:dyDescent="0.25">
      <c r="B19" s="27" t="s">
        <v>254</v>
      </c>
      <c r="C19" s="26">
        <v>45629</v>
      </c>
      <c r="D19" s="26">
        <v>46134</v>
      </c>
      <c r="E19" s="29">
        <v>91763</v>
      </c>
      <c r="F19" s="26"/>
      <c r="G19" s="26">
        <v>11125</v>
      </c>
      <c r="H19" s="26">
        <v>11776</v>
      </c>
      <c r="I19" s="29">
        <v>22901</v>
      </c>
      <c r="J19" s="26"/>
      <c r="K19" s="26">
        <v>34504</v>
      </c>
      <c r="L19" s="26">
        <v>34358</v>
      </c>
      <c r="M19" s="29">
        <v>68862</v>
      </c>
    </row>
    <row r="20" spans="2:13" x14ac:dyDescent="0.25">
      <c r="B20" s="27" t="s">
        <v>253</v>
      </c>
      <c r="C20" s="26">
        <v>4973</v>
      </c>
      <c r="D20" s="26">
        <v>5081</v>
      </c>
      <c r="E20" s="29">
        <v>10054</v>
      </c>
      <c r="F20" s="26"/>
      <c r="G20" s="26">
        <v>345</v>
      </c>
      <c r="H20" s="26">
        <v>367</v>
      </c>
      <c r="I20" s="29">
        <v>712</v>
      </c>
      <c r="J20" s="26"/>
      <c r="K20" s="26">
        <v>4628</v>
      </c>
      <c r="L20" s="26">
        <v>4714</v>
      </c>
      <c r="M20" s="29">
        <v>9342</v>
      </c>
    </row>
    <row r="21" spans="2:13" x14ac:dyDescent="0.25">
      <c r="B21" s="27" t="s">
        <v>252</v>
      </c>
      <c r="C21" s="26">
        <v>12029</v>
      </c>
      <c r="D21" s="26">
        <v>12437</v>
      </c>
      <c r="E21" s="29">
        <v>24466</v>
      </c>
      <c r="F21" s="26"/>
      <c r="G21" s="26">
        <v>2926</v>
      </c>
      <c r="H21" s="26">
        <v>3155</v>
      </c>
      <c r="I21" s="29">
        <v>6081</v>
      </c>
      <c r="J21" s="26"/>
      <c r="K21" s="26">
        <v>9103</v>
      </c>
      <c r="L21" s="26">
        <v>9282</v>
      </c>
      <c r="M21" s="29">
        <v>18385</v>
      </c>
    </row>
    <row r="22" spans="2:13" x14ac:dyDescent="0.25">
      <c r="B22" s="27" t="s">
        <v>251</v>
      </c>
      <c r="C22" s="26">
        <v>4184</v>
      </c>
      <c r="D22" s="26">
        <v>4092</v>
      </c>
      <c r="E22" s="29">
        <v>8276</v>
      </c>
      <c r="F22" s="26"/>
      <c r="G22" s="26">
        <v>286</v>
      </c>
      <c r="H22" s="26">
        <v>289</v>
      </c>
      <c r="I22" s="29">
        <v>575</v>
      </c>
      <c r="J22" s="26"/>
      <c r="K22" s="26">
        <v>3898</v>
      </c>
      <c r="L22" s="26">
        <v>3803</v>
      </c>
      <c r="M22" s="29">
        <v>7701</v>
      </c>
    </row>
    <row r="23" spans="2:13" x14ac:dyDescent="0.25">
      <c r="B23" s="27" t="s">
        <v>250</v>
      </c>
      <c r="C23" s="26">
        <v>14771</v>
      </c>
      <c r="D23" s="26">
        <v>15261</v>
      </c>
      <c r="E23" s="29">
        <v>30032</v>
      </c>
      <c r="F23" s="26"/>
      <c r="G23" s="26">
        <v>1022</v>
      </c>
      <c r="H23" s="26">
        <v>1094</v>
      </c>
      <c r="I23" s="29">
        <v>2116</v>
      </c>
      <c r="J23" s="26"/>
      <c r="K23" s="26">
        <v>13749</v>
      </c>
      <c r="L23" s="26">
        <v>14167</v>
      </c>
      <c r="M23" s="29">
        <v>27916</v>
      </c>
    </row>
    <row r="24" spans="2:13" x14ac:dyDescent="0.25">
      <c r="B24" s="27" t="s">
        <v>249</v>
      </c>
      <c r="C24" s="26">
        <v>21566</v>
      </c>
      <c r="D24" s="26">
        <v>22307</v>
      </c>
      <c r="E24" s="29">
        <v>43873</v>
      </c>
      <c r="F24" s="26"/>
      <c r="G24" s="26">
        <v>5340</v>
      </c>
      <c r="H24" s="26">
        <v>5751</v>
      </c>
      <c r="I24" s="29">
        <v>11091</v>
      </c>
      <c r="J24" s="26"/>
      <c r="K24" s="26">
        <v>16226</v>
      </c>
      <c r="L24" s="26">
        <v>16556</v>
      </c>
      <c r="M24" s="29">
        <v>32782</v>
      </c>
    </row>
    <row r="25" spans="2:13" x14ac:dyDescent="0.25">
      <c r="B25" s="27" t="s">
        <v>248</v>
      </c>
      <c r="C25" s="26">
        <v>2588</v>
      </c>
      <c r="D25" s="26">
        <v>2436</v>
      </c>
      <c r="E25" s="29">
        <v>5024</v>
      </c>
      <c r="F25" s="26"/>
      <c r="G25" s="26">
        <v>180</v>
      </c>
      <c r="H25" s="26">
        <v>176</v>
      </c>
      <c r="I25" s="29">
        <v>356</v>
      </c>
      <c r="J25" s="26"/>
      <c r="K25" s="26">
        <v>2408</v>
      </c>
      <c r="L25" s="26">
        <v>2260</v>
      </c>
      <c r="M25" s="29">
        <v>4668</v>
      </c>
    </row>
    <row r="26" spans="2:13" x14ac:dyDescent="0.25">
      <c r="B26" s="27" t="s">
        <v>247</v>
      </c>
      <c r="C26" s="26">
        <v>6812</v>
      </c>
      <c r="D26" s="26">
        <v>6984</v>
      </c>
      <c r="E26" s="29">
        <v>13796</v>
      </c>
      <c r="F26" s="26"/>
      <c r="G26" s="26">
        <v>1002</v>
      </c>
      <c r="H26" s="26">
        <v>1071</v>
      </c>
      <c r="I26" s="29">
        <v>2073</v>
      </c>
      <c r="J26" s="26"/>
      <c r="K26" s="26">
        <v>5810</v>
      </c>
      <c r="L26" s="26">
        <v>5913</v>
      </c>
      <c r="M26" s="29">
        <v>11723</v>
      </c>
    </row>
    <row r="27" spans="2:13" x14ac:dyDescent="0.25">
      <c r="B27" s="27" t="s">
        <v>246</v>
      </c>
      <c r="C27" s="26">
        <v>49248</v>
      </c>
      <c r="D27" s="26">
        <v>50996</v>
      </c>
      <c r="E27" s="29">
        <v>100244</v>
      </c>
      <c r="F27" s="26"/>
      <c r="G27" s="26">
        <v>11836</v>
      </c>
      <c r="H27" s="26">
        <v>12780</v>
      </c>
      <c r="I27" s="29">
        <v>24616</v>
      </c>
      <c r="J27" s="26"/>
      <c r="K27" s="26">
        <v>37412</v>
      </c>
      <c r="L27" s="26">
        <v>38216</v>
      </c>
      <c r="M27" s="29">
        <v>75628</v>
      </c>
    </row>
    <row r="28" spans="2:13" x14ac:dyDescent="0.25">
      <c r="B28" s="27" t="s">
        <v>245</v>
      </c>
      <c r="C28" s="26">
        <v>2237</v>
      </c>
      <c r="D28" s="26">
        <v>2309</v>
      </c>
      <c r="E28" s="29">
        <v>4546</v>
      </c>
      <c r="F28" s="26"/>
      <c r="G28" s="26">
        <v>534</v>
      </c>
      <c r="H28" s="26">
        <v>581</v>
      </c>
      <c r="I28" s="29">
        <v>1115</v>
      </c>
      <c r="J28" s="26"/>
      <c r="K28" s="26">
        <v>1703</v>
      </c>
      <c r="L28" s="26">
        <v>1728</v>
      </c>
      <c r="M28" s="29">
        <v>3431</v>
      </c>
    </row>
    <row r="29" spans="2:13" x14ac:dyDescent="0.25">
      <c r="B29" s="27" t="s">
        <v>244</v>
      </c>
      <c r="C29" s="26">
        <v>20036</v>
      </c>
      <c r="D29" s="26">
        <v>19876</v>
      </c>
      <c r="E29" s="29">
        <v>39912</v>
      </c>
      <c r="F29" s="26"/>
      <c r="G29" s="26">
        <v>3010</v>
      </c>
      <c r="H29" s="26">
        <v>3102</v>
      </c>
      <c r="I29" s="29">
        <v>6112</v>
      </c>
      <c r="J29" s="26"/>
      <c r="K29" s="26">
        <v>17026</v>
      </c>
      <c r="L29" s="26">
        <v>16774</v>
      </c>
      <c r="M29" s="29">
        <v>33800</v>
      </c>
    </row>
    <row r="30" spans="2:13" x14ac:dyDescent="0.25">
      <c r="B30" s="27" t="s">
        <v>243</v>
      </c>
      <c r="C30" s="26">
        <v>4087</v>
      </c>
      <c r="D30" s="26">
        <v>4027</v>
      </c>
      <c r="E30" s="29">
        <v>8114</v>
      </c>
      <c r="F30" s="26"/>
      <c r="G30" s="26">
        <v>282</v>
      </c>
      <c r="H30" s="26">
        <v>288</v>
      </c>
      <c r="I30" s="29">
        <v>570</v>
      </c>
      <c r="J30" s="26"/>
      <c r="K30" s="26">
        <v>3805</v>
      </c>
      <c r="L30" s="26">
        <v>3739</v>
      </c>
      <c r="M30" s="29">
        <v>7544</v>
      </c>
    </row>
    <row r="31" spans="2:13" x14ac:dyDescent="0.25">
      <c r="B31" s="27" t="s">
        <v>242</v>
      </c>
      <c r="C31" s="26">
        <v>5835</v>
      </c>
      <c r="D31" s="26">
        <v>5885</v>
      </c>
      <c r="E31" s="29">
        <v>11720</v>
      </c>
      <c r="F31" s="26"/>
      <c r="G31" s="26">
        <v>1404</v>
      </c>
      <c r="H31" s="26">
        <v>1471</v>
      </c>
      <c r="I31" s="29">
        <v>2875</v>
      </c>
      <c r="J31" s="26"/>
      <c r="K31" s="26">
        <v>4431</v>
      </c>
      <c r="L31" s="26">
        <v>4414</v>
      </c>
      <c r="M31" s="29">
        <v>8845</v>
      </c>
    </row>
    <row r="32" spans="2:13" x14ac:dyDescent="0.25">
      <c r="B32" s="27" t="s">
        <v>241</v>
      </c>
      <c r="C32" s="26">
        <v>12937</v>
      </c>
      <c r="D32" s="26">
        <v>13010</v>
      </c>
      <c r="E32" s="29">
        <v>25947</v>
      </c>
      <c r="F32" s="26"/>
      <c r="G32" s="26">
        <v>3128</v>
      </c>
      <c r="H32" s="26">
        <v>3291</v>
      </c>
      <c r="I32" s="29">
        <v>6419</v>
      </c>
      <c r="J32" s="26"/>
      <c r="K32" s="26">
        <v>9809</v>
      </c>
      <c r="L32" s="26">
        <v>9719</v>
      </c>
      <c r="M32" s="29">
        <v>19528</v>
      </c>
    </row>
    <row r="33" spans="2:13" x14ac:dyDescent="0.25">
      <c r="B33" s="27" t="s">
        <v>240</v>
      </c>
      <c r="C33" s="26">
        <v>24236</v>
      </c>
      <c r="D33" s="26">
        <v>24620</v>
      </c>
      <c r="E33" s="29">
        <v>48856</v>
      </c>
      <c r="F33" s="26"/>
      <c r="G33" s="26">
        <v>1694</v>
      </c>
      <c r="H33" s="26">
        <v>1789</v>
      </c>
      <c r="I33" s="29">
        <v>3483</v>
      </c>
      <c r="J33" s="26"/>
      <c r="K33" s="26">
        <v>22542</v>
      </c>
      <c r="L33" s="26">
        <v>22831</v>
      </c>
      <c r="M33" s="29">
        <v>45373</v>
      </c>
    </row>
    <row r="34" spans="2:13" x14ac:dyDescent="0.25">
      <c r="B34" s="27" t="s">
        <v>239</v>
      </c>
      <c r="C34" s="26">
        <v>3826</v>
      </c>
      <c r="D34" s="26">
        <v>3874</v>
      </c>
      <c r="E34" s="29">
        <v>7700</v>
      </c>
      <c r="F34" s="26"/>
      <c r="G34" s="26">
        <v>266</v>
      </c>
      <c r="H34" s="26">
        <v>280</v>
      </c>
      <c r="I34" s="29">
        <v>546</v>
      </c>
      <c r="J34" s="26"/>
      <c r="K34" s="26">
        <v>3560</v>
      </c>
      <c r="L34" s="26">
        <v>3594</v>
      </c>
      <c r="M34" s="29">
        <v>7154</v>
      </c>
    </row>
    <row r="35" spans="2:13" x14ac:dyDescent="0.25">
      <c r="B35" s="27" t="s">
        <v>238</v>
      </c>
      <c r="C35" s="26">
        <v>324585</v>
      </c>
      <c r="D35" s="26">
        <v>356041</v>
      </c>
      <c r="E35" s="29">
        <v>680626</v>
      </c>
      <c r="F35" s="26"/>
      <c r="G35" s="26">
        <v>174148</v>
      </c>
      <c r="H35" s="26">
        <v>196584</v>
      </c>
      <c r="I35" s="29">
        <v>370732</v>
      </c>
      <c r="J35" s="26"/>
      <c r="K35" s="26">
        <v>150437</v>
      </c>
      <c r="L35" s="26">
        <v>159457</v>
      </c>
      <c r="M35" s="29">
        <v>309894</v>
      </c>
    </row>
    <row r="36" spans="2:13" x14ac:dyDescent="0.25">
      <c r="B36" s="27" t="s">
        <v>237</v>
      </c>
      <c r="C36" s="26">
        <v>36204</v>
      </c>
      <c r="D36" s="26">
        <v>36408</v>
      </c>
      <c r="E36" s="29">
        <v>72612</v>
      </c>
      <c r="F36" s="26"/>
      <c r="G36" s="26">
        <v>2564</v>
      </c>
      <c r="H36" s="26">
        <v>2670</v>
      </c>
      <c r="I36" s="29">
        <v>5234</v>
      </c>
      <c r="J36" s="26"/>
      <c r="K36" s="26">
        <v>33640</v>
      </c>
      <c r="L36" s="26">
        <v>33738</v>
      </c>
      <c r="M36" s="29">
        <v>67378</v>
      </c>
    </row>
    <row r="37" spans="2:13" x14ac:dyDescent="0.25">
      <c r="B37" s="16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x14ac:dyDescent="0.25">
      <c r="B38" s="30" t="s">
        <v>236</v>
      </c>
      <c r="C38" s="29">
        <v>363686</v>
      </c>
      <c r="D38" s="29">
        <v>389953</v>
      </c>
      <c r="E38" s="29">
        <v>753639</v>
      </c>
      <c r="F38" s="29"/>
      <c r="G38" s="29">
        <v>63284</v>
      </c>
      <c r="H38" s="29">
        <v>70707</v>
      </c>
      <c r="I38" s="29">
        <v>133991</v>
      </c>
      <c r="J38" s="29"/>
      <c r="K38" s="29">
        <v>300402</v>
      </c>
      <c r="L38" s="29">
        <v>319246</v>
      </c>
      <c r="M38" s="29">
        <v>619648</v>
      </c>
    </row>
    <row r="39" spans="2:13" x14ac:dyDescent="0.25">
      <c r="B39" s="27" t="s">
        <v>235</v>
      </c>
      <c r="C39" s="26">
        <v>2718</v>
      </c>
      <c r="D39" s="26">
        <v>2956</v>
      </c>
      <c r="E39" s="29">
        <v>5674</v>
      </c>
      <c r="F39" s="26"/>
      <c r="G39" s="26">
        <v>181</v>
      </c>
      <c r="H39" s="26">
        <v>203</v>
      </c>
      <c r="I39" s="29">
        <v>384</v>
      </c>
      <c r="J39" s="26"/>
      <c r="K39" s="26">
        <v>2537</v>
      </c>
      <c r="L39" s="26">
        <v>2753</v>
      </c>
      <c r="M39" s="29">
        <v>5290</v>
      </c>
    </row>
    <row r="40" spans="2:13" x14ac:dyDescent="0.25">
      <c r="B40" s="27" t="s">
        <v>234</v>
      </c>
      <c r="C40" s="26">
        <v>4771</v>
      </c>
      <c r="D40" s="26">
        <v>5247</v>
      </c>
      <c r="E40" s="29">
        <v>10018</v>
      </c>
      <c r="F40" s="26"/>
      <c r="G40" s="26">
        <v>323</v>
      </c>
      <c r="H40" s="26">
        <v>377</v>
      </c>
      <c r="I40" s="29">
        <v>700</v>
      </c>
      <c r="J40" s="26"/>
      <c r="K40" s="26">
        <v>4448</v>
      </c>
      <c r="L40" s="26">
        <v>4870</v>
      </c>
      <c r="M40" s="29">
        <v>9318</v>
      </c>
    </row>
    <row r="41" spans="2:13" x14ac:dyDescent="0.25">
      <c r="B41" s="27" t="s">
        <v>233</v>
      </c>
      <c r="C41" s="26">
        <v>7898</v>
      </c>
      <c r="D41" s="26">
        <v>8202</v>
      </c>
      <c r="E41" s="29">
        <v>16100</v>
      </c>
      <c r="F41" s="26"/>
      <c r="G41" s="26">
        <v>531</v>
      </c>
      <c r="H41" s="26">
        <v>567</v>
      </c>
      <c r="I41" s="29">
        <v>1098</v>
      </c>
      <c r="J41" s="26"/>
      <c r="K41" s="26">
        <v>7367</v>
      </c>
      <c r="L41" s="26">
        <v>7635</v>
      </c>
      <c r="M41" s="29">
        <v>15002</v>
      </c>
    </row>
    <row r="42" spans="2:13" x14ac:dyDescent="0.25">
      <c r="B42" s="27" t="s">
        <v>232</v>
      </c>
      <c r="C42" s="26">
        <v>42823</v>
      </c>
      <c r="D42" s="26">
        <v>50528</v>
      </c>
      <c r="E42" s="29">
        <v>93351</v>
      </c>
      <c r="F42" s="26"/>
      <c r="G42" s="26">
        <v>2888</v>
      </c>
      <c r="H42" s="26">
        <v>3591</v>
      </c>
      <c r="I42" s="29">
        <v>6479</v>
      </c>
      <c r="J42" s="26"/>
      <c r="K42" s="26">
        <v>39935</v>
      </c>
      <c r="L42" s="26">
        <v>46937</v>
      </c>
      <c r="M42" s="29">
        <v>86872</v>
      </c>
    </row>
    <row r="43" spans="2:13" x14ac:dyDescent="0.25">
      <c r="B43" s="27" t="s">
        <v>231</v>
      </c>
      <c r="C43" s="26">
        <v>6360</v>
      </c>
      <c r="D43" s="26">
        <v>6353</v>
      </c>
      <c r="E43" s="29">
        <v>12713</v>
      </c>
      <c r="F43" s="26"/>
      <c r="G43" s="26">
        <v>428</v>
      </c>
      <c r="H43" s="26">
        <v>441</v>
      </c>
      <c r="I43" s="29">
        <v>869</v>
      </c>
      <c r="J43" s="26"/>
      <c r="K43" s="26">
        <v>5932</v>
      </c>
      <c r="L43" s="26">
        <v>5912</v>
      </c>
      <c r="M43" s="29">
        <v>11844</v>
      </c>
    </row>
    <row r="44" spans="2:13" x14ac:dyDescent="0.25">
      <c r="B44" s="27" t="s">
        <v>230</v>
      </c>
      <c r="C44" s="26">
        <v>21336</v>
      </c>
      <c r="D44" s="26">
        <v>21981</v>
      </c>
      <c r="E44" s="29">
        <v>43317</v>
      </c>
      <c r="F44" s="26"/>
      <c r="G44" s="26">
        <v>1442</v>
      </c>
      <c r="H44" s="26">
        <v>1546</v>
      </c>
      <c r="I44" s="29">
        <v>2988</v>
      </c>
      <c r="J44" s="26"/>
      <c r="K44" s="26">
        <v>19894</v>
      </c>
      <c r="L44" s="26">
        <v>20435</v>
      </c>
      <c r="M44" s="29">
        <v>40329</v>
      </c>
    </row>
    <row r="45" spans="2:13" x14ac:dyDescent="0.25">
      <c r="B45" s="27" t="s">
        <v>229</v>
      </c>
      <c r="C45" s="26">
        <v>12650</v>
      </c>
      <c r="D45" s="26">
        <v>13010</v>
      </c>
      <c r="E45" s="29">
        <v>25660</v>
      </c>
      <c r="F45" s="26"/>
      <c r="G45" s="26">
        <v>1880</v>
      </c>
      <c r="H45" s="26">
        <v>2008</v>
      </c>
      <c r="I45" s="29">
        <v>3888</v>
      </c>
      <c r="J45" s="26"/>
      <c r="K45" s="26">
        <v>10770</v>
      </c>
      <c r="L45" s="26">
        <v>11002</v>
      </c>
      <c r="M45" s="29">
        <v>21772</v>
      </c>
    </row>
    <row r="46" spans="2:13" x14ac:dyDescent="0.25">
      <c r="B46" s="27" t="s">
        <v>228</v>
      </c>
      <c r="C46" s="26">
        <v>12071</v>
      </c>
      <c r="D46" s="26">
        <v>12406</v>
      </c>
      <c r="E46" s="29">
        <v>24477</v>
      </c>
      <c r="F46" s="26"/>
      <c r="G46" s="26">
        <v>811</v>
      </c>
      <c r="H46" s="26">
        <v>867</v>
      </c>
      <c r="I46" s="29">
        <v>1678</v>
      </c>
      <c r="J46" s="26"/>
      <c r="K46" s="26">
        <v>11260</v>
      </c>
      <c r="L46" s="26">
        <v>11539</v>
      </c>
      <c r="M46" s="29">
        <v>22799</v>
      </c>
    </row>
    <row r="47" spans="2:13" x14ac:dyDescent="0.25">
      <c r="B47" s="27" t="s">
        <v>227</v>
      </c>
      <c r="C47" s="26">
        <v>14540</v>
      </c>
      <c r="D47" s="26">
        <v>14879</v>
      </c>
      <c r="E47" s="29">
        <v>29419</v>
      </c>
      <c r="F47" s="26"/>
      <c r="G47" s="26">
        <v>1015</v>
      </c>
      <c r="H47" s="26">
        <v>1084</v>
      </c>
      <c r="I47" s="29">
        <v>2099</v>
      </c>
      <c r="J47" s="26"/>
      <c r="K47" s="26">
        <v>13525</v>
      </c>
      <c r="L47" s="26">
        <v>13795</v>
      </c>
      <c r="M47" s="29">
        <v>27320</v>
      </c>
    </row>
    <row r="48" spans="2:13" x14ac:dyDescent="0.25">
      <c r="B48" s="27" t="s">
        <v>226</v>
      </c>
      <c r="C48" s="26">
        <v>6795</v>
      </c>
      <c r="D48" s="26">
        <v>6944</v>
      </c>
      <c r="E48" s="29">
        <v>13739</v>
      </c>
      <c r="F48" s="26"/>
      <c r="G48" s="26">
        <v>988</v>
      </c>
      <c r="H48" s="26">
        <v>1040</v>
      </c>
      <c r="I48" s="29">
        <v>2028</v>
      </c>
      <c r="J48" s="26"/>
      <c r="K48" s="26">
        <v>5807</v>
      </c>
      <c r="L48" s="26">
        <v>5904</v>
      </c>
      <c r="M48" s="29">
        <v>11711</v>
      </c>
    </row>
    <row r="49" spans="2:13" x14ac:dyDescent="0.25">
      <c r="B49" s="27" t="s">
        <v>225</v>
      </c>
      <c r="C49" s="26">
        <v>24650</v>
      </c>
      <c r="D49" s="26">
        <v>24276</v>
      </c>
      <c r="E49" s="29">
        <v>48926</v>
      </c>
      <c r="F49" s="26"/>
      <c r="G49" s="26">
        <v>3635</v>
      </c>
      <c r="H49" s="26">
        <v>3707</v>
      </c>
      <c r="I49" s="29">
        <v>7342</v>
      </c>
      <c r="J49" s="26"/>
      <c r="K49" s="26">
        <v>21015</v>
      </c>
      <c r="L49" s="26">
        <v>20569</v>
      </c>
      <c r="M49" s="29">
        <v>41584</v>
      </c>
    </row>
    <row r="50" spans="2:13" x14ac:dyDescent="0.25">
      <c r="B50" s="27" t="s">
        <v>224</v>
      </c>
      <c r="C50" s="26">
        <v>11748</v>
      </c>
      <c r="D50" s="26">
        <v>11971</v>
      </c>
      <c r="E50" s="29">
        <v>23719</v>
      </c>
      <c r="F50" s="26"/>
      <c r="G50" s="26">
        <v>796</v>
      </c>
      <c r="H50" s="26">
        <v>838</v>
      </c>
      <c r="I50" s="29">
        <v>1634</v>
      </c>
      <c r="J50" s="26"/>
      <c r="K50" s="26">
        <v>10952</v>
      </c>
      <c r="L50" s="26">
        <v>11133</v>
      </c>
      <c r="M50" s="29">
        <v>22085</v>
      </c>
    </row>
    <row r="51" spans="2:13" x14ac:dyDescent="0.25">
      <c r="B51" s="27" t="s">
        <v>223</v>
      </c>
      <c r="C51" s="26">
        <v>109973</v>
      </c>
      <c r="D51" s="26">
        <v>119900</v>
      </c>
      <c r="E51" s="29">
        <v>229873</v>
      </c>
      <c r="F51" s="26"/>
      <c r="G51" s="26">
        <v>40757</v>
      </c>
      <c r="H51" s="26">
        <v>46046</v>
      </c>
      <c r="I51" s="29">
        <v>86803</v>
      </c>
      <c r="J51" s="26"/>
      <c r="K51" s="26">
        <v>69216</v>
      </c>
      <c r="L51" s="26">
        <v>73854</v>
      </c>
      <c r="M51" s="29">
        <v>143070</v>
      </c>
    </row>
    <row r="52" spans="2:13" x14ac:dyDescent="0.25">
      <c r="B52" s="27" t="s">
        <v>222</v>
      </c>
      <c r="C52" s="26">
        <v>16856</v>
      </c>
      <c r="D52" s="26">
        <v>17830</v>
      </c>
      <c r="E52" s="29">
        <v>34686</v>
      </c>
      <c r="F52" s="26"/>
      <c r="G52" s="26">
        <v>1142</v>
      </c>
      <c r="H52" s="26">
        <v>1241</v>
      </c>
      <c r="I52" s="29">
        <v>2383</v>
      </c>
      <c r="J52" s="26"/>
      <c r="K52" s="26">
        <v>15714</v>
      </c>
      <c r="L52" s="26">
        <v>16589</v>
      </c>
      <c r="M52" s="29">
        <v>32303</v>
      </c>
    </row>
    <row r="53" spans="2:13" x14ac:dyDescent="0.25">
      <c r="B53" s="27" t="s">
        <v>221</v>
      </c>
      <c r="C53" s="26">
        <v>1953</v>
      </c>
      <c r="D53" s="26">
        <v>2002</v>
      </c>
      <c r="E53" s="29">
        <v>3955</v>
      </c>
      <c r="F53" s="26"/>
      <c r="G53" s="26">
        <v>128</v>
      </c>
      <c r="H53" s="26">
        <v>140</v>
      </c>
      <c r="I53" s="29">
        <v>268</v>
      </c>
      <c r="J53" s="26"/>
      <c r="K53" s="26">
        <v>1825</v>
      </c>
      <c r="L53" s="26">
        <v>1862</v>
      </c>
      <c r="M53" s="29">
        <v>3687</v>
      </c>
    </row>
    <row r="54" spans="2:13" x14ac:dyDescent="0.25">
      <c r="B54" s="27" t="s">
        <v>220</v>
      </c>
      <c r="C54" s="26">
        <v>22871</v>
      </c>
      <c r="D54" s="26">
        <v>23697</v>
      </c>
      <c r="E54" s="29">
        <v>46568</v>
      </c>
      <c r="F54" s="26"/>
      <c r="G54" s="26">
        <v>3353</v>
      </c>
      <c r="H54" s="26">
        <v>3609</v>
      </c>
      <c r="I54" s="29">
        <v>6962</v>
      </c>
      <c r="J54" s="26"/>
      <c r="K54" s="26">
        <v>19518</v>
      </c>
      <c r="L54" s="26">
        <v>20088</v>
      </c>
      <c r="M54" s="29">
        <v>39606</v>
      </c>
    </row>
    <row r="55" spans="2:13" x14ac:dyDescent="0.25">
      <c r="B55" s="27" t="s">
        <v>219</v>
      </c>
      <c r="C55" s="26">
        <v>22386</v>
      </c>
      <c r="D55" s="26">
        <v>23886</v>
      </c>
      <c r="E55" s="29">
        <v>46272</v>
      </c>
      <c r="F55" s="26"/>
      <c r="G55" s="26">
        <v>1539</v>
      </c>
      <c r="H55" s="26">
        <v>1702</v>
      </c>
      <c r="I55" s="29">
        <v>3241</v>
      </c>
      <c r="J55" s="26"/>
      <c r="K55" s="26">
        <v>20847</v>
      </c>
      <c r="L55" s="26">
        <v>22184</v>
      </c>
      <c r="M55" s="29">
        <v>43031</v>
      </c>
    </row>
    <row r="56" spans="2:13" x14ac:dyDescent="0.25">
      <c r="B56" s="27" t="s">
        <v>218</v>
      </c>
      <c r="C56" s="26">
        <v>21287</v>
      </c>
      <c r="D56" s="26">
        <v>23885</v>
      </c>
      <c r="E56" s="29">
        <v>45172</v>
      </c>
      <c r="F56" s="26"/>
      <c r="G56" s="26">
        <v>1447</v>
      </c>
      <c r="H56" s="26">
        <v>1700</v>
      </c>
      <c r="I56" s="29">
        <v>3147</v>
      </c>
      <c r="J56" s="26"/>
      <c r="K56" s="26">
        <v>19840</v>
      </c>
      <c r="L56" s="26">
        <v>22185</v>
      </c>
      <c r="M56" s="29">
        <v>42025</v>
      </c>
    </row>
    <row r="57" spans="2:13" x14ac:dyDescent="0.25">
      <c r="B57" s="16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x14ac:dyDescent="0.25">
      <c r="B58" s="30" t="s">
        <v>217</v>
      </c>
      <c r="C58" s="29">
        <v>307177</v>
      </c>
      <c r="D58" s="29">
        <v>321008</v>
      </c>
      <c r="E58" s="29">
        <v>628185</v>
      </c>
      <c r="F58" s="29"/>
      <c r="G58" s="29">
        <v>40773</v>
      </c>
      <c r="H58" s="29">
        <v>44976</v>
      </c>
      <c r="I58" s="29">
        <v>85749</v>
      </c>
      <c r="J58" s="29"/>
      <c r="K58" s="29">
        <v>266404</v>
      </c>
      <c r="L58" s="29">
        <v>276032</v>
      </c>
      <c r="M58" s="29">
        <v>542436</v>
      </c>
    </row>
    <row r="59" spans="2:13" x14ac:dyDescent="0.25">
      <c r="B59" s="27" t="s">
        <v>216</v>
      </c>
      <c r="C59" s="26">
        <v>18988</v>
      </c>
      <c r="D59" s="26">
        <v>19092</v>
      </c>
      <c r="E59" s="26">
        <v>38080</v>
      </c>
      <c r="F59" s="26"/>
      <c r="G59" s="26">
        <v>1329</v>
      </c>
      <c r="H59" s="26">
        <v>1380</v>
      </c>
      <c r="I59" s="29">
        <v>2709</v>
      </c>
      <c r="J59" s="26"/>
      <c r="K59" s="26">
        <v>17659</v>
      </c>
      <c r="L59" s="26">
        <v>17712</v>
      </c>
      <c r="M59" s="29">
        <v>35371</v>
      </c>
    </row>
    <row r="60" spans="2:13" x14ac:dyDescent="0.25">
      <c r="B60" s="27" t="s">
        <v>215</v>
      </c>
      <c r="C60" s="26">
        <v>84845</v>
      </c>
      <c r="D60" s="26">
        <v>91680</v>
      </c>
      <c r="E60" s="26">
        <v>176525</v>
      </c>
      <c r="F60" s="26"/>
      <c r="G60" s="26">
        <v>20518</v>
      </c>
      <c r="H60" s="26">
        <v>23282</v>
      </c>
      <c r="I60" s="29">
        <v>43800</v>
      </c>
      <c r="J60" s="26"/>
      <c r="K60" s="26">
        <v>64327</v>
      </c>
      <c r="L60" s="26">
        <v>68398</v>
      </c>
      <c r="M60" s="29">
        <v>132725</v>
      </c>
    </row>
    <row r="61" spans="2:13" x14ac:dyDescent="0.25">
      <c r="B61" s="27" t="s">
        <v>214</v>
      </c>
      <c r="C61" s="26">
        <v>41122</v>
      </c>
      <c r="D61" s="26">
        <v>42537</v>
      </c>
      <c r="E61" s="26">
        <v>83659</v>
      </c>
      <c r="F61" s="26"/>
      <c r="G61" s="26">
        <v>6192</v>
      </c>
      <c r="H61" s="26">
        <v>6659</v>
      </c>
      <c r="I61" s="29">
        <v>12851</v>
      </c>
      <c r="J61" s="26"/>
      <c r="K61" s="26">
        <v>34930</v>
      </c>
      <c r="L61" s="26">
        <v>35878</v>
      </c>
      <c r="M61" s="29">
        <v>70808</v>
      </c>
    </row>
    <row r="62" spans="2:13" x14ac:dyDescent="0.25">
      <c r="B62" s="27" t="s">
        <v>213</v>
      </c>
      <c r="C62" s="26">
        <v>24945</v>
      </c>
      <c r="D62" s="26">
        <v>25564</v>
      </c>
      <c r="E62" s="26">
        <v>50509</v>
      </c>
      <c r="F62" s="26"/>
      <c r="G62" s="26">
        <v>1743</v>
      </c>
      <c r="H62" s="26">
        <v>1859</v>
      </c>
      <c r="I62" s="29">
        <v>3602</v>
      </c>
      <c r="J62" s="26"/>
      <c r="K62" s="26">
        <v>23202</v>
      </c>
      <c r="L62" s="26">
        <v>23705</v>
      </c>
      <c r="M62" s="29">
        <v>46907</v>
      </c>
    </row>
    <row r="63" spans="2:13" x14ac:dyDescent="0.25">
      <c r="B63" s="27" t="s">
        <v>212</v>
      </c>
      <c r="C63" s="26">
        <v>45314</v>
      </c>
      <c r="D63" s="26">
        <v>47022</v>
      </c>
      <c r="E63" s="26">
        <v>92336</v>
      </c>
      <c r="F63" s="26"/>
      <c r="G63" s="26">
        <v>3205</v>
      </c>
      <c r="H63" s="26">
        <v>3441</v>
      </c>
      <c r="I63" s="29">
        <v>6646</v>
      </c>
      <c r="J63" s="26"/>
      <c r="K63" s="26">
        <v>42109</v>
      </c>
      <c r="L63" s="26">
        <v>43581</v>
      </c>
      <c r="M63" s="29">
        <v>85690</v>
      </c>
    </row>
    <row r="64" spans="2:13" x14ac:dyDescent="0.25">
      <c r="B64" s="27" t="s">
        <v>211</v>
      </c>
      <c r="C64" s="26">
        <v>66649</v>
      </c>
      <c r="D64" s="26">
        <v>69547</v>
      </c>
      <c r="E64" s="26">
        <v>136196</v>
      </c>
      <c r="F64" s="26"/>
      <c r="G64" s="26">
        <v>4574</v>
      </c>
      <c r="H64" s="26">
        <v>4944</v>
      </c>
      <c r="I64" s="29">
        <v>9518</v>
      </c>
      <c r="J64" s="26"/>
      <c r="K64" s="26">
        <v>62075</v>
      </c>
      <c r="L64" s="26">
        <v>64603</v>
      </c>
      <c r="M64" s="29">
        <v>126678</v>
      </c>
    </row>
    <row r="65" spans="2:13" x14ac:dyDescent="0.25">
      <c r="B65" s="27" t="s">
        <v>210</v>
      </c>
      <c r="C65" s="26">
        <v>6697</v>
      </c>
      <c r="D65" s="26">
        <v>6562</v>
      </c>
      <c r="E65" s="26">
        <v>13259</v>
      </c>
      <c r="F65" s="26"/>
      <c r="G65" s="26">
        <v>455</v>
      </c>
      <c r="H65" s="26">
        <v>456</v>
      </c>
      <c r="I65" s="29">
        <v>911</v>
      </c>
      <c r="J65" s="26"/>
      <c r="K65" s="26">
        <v>6242</v>
      </c>
      <c r="L65" s="26">
        <v>6106</v>
      </c>
      <c r="M65" s="29">
        <v>12348</v>
      </c>
    </row>
    <row r="66" spans="2:13" x14ac:dyDescent="0.25">
      <c r="B66" s="27" t="s">
        <v>209</v>
      </c>
      <c r="C66" s="26">
        <v>10307</v>
      </c>
      <c r="D66" s="26">
        <v>10365</v>
      </c>
      <c r="E66" s="26">
        <v>20672</v>
      </c>
      <c r="F66" s="26"/>
      <c r="G66" s="26">
        <v>730</v>
      </c>
      <c r="H66" s="26">
        <v>760</v>
      </c>
      <c r="I66" s="29">
        <v>1490</v>
      </c>
      <c r="J66" s="26"/>
      <c r="K66" s="26">
        <v>9577</v>
      </c>
      <c r="L66" s="26">
        <v>9605</v>
      </c>
      <c r="M66" s="29">
        <v>19182</v>
      </c>
    </row>
    <row r="67" spans="2:13" x14ac:dyDescent="0.25">
      <c r="B67" s="27" t="s">
        <v>208</v>
      </c>
      <c r="C67" s="26">
        <v>8310</v>
      </c>
      <c r="D67" s="26">
        <v>8639</v>
      </c>
      <c r="E67" s="26">
        <v>16949</v>
      </c>
      <c r="F67" s="26"/>
      <c r="G67" s="26">
        <v>2027</v>
      </c>
      <c r="H67" s="26">
        <v>2195</v>
      </c>
      <c r="I67" s="29">
        <v>4222</v>
      </c>
      <c r="J67" s="26"/>
      <c r="K67" s="26">
        <v>6283</v>
      </c>
      <c r="L67" s="26">
        <v>6444</v>
      </c>
      <c r="M67" s="29">
        <v>12727</v>
      </c>
    </row>
    <row r="68" spans="2:13" x14ac:dyDescent="0.25">
      <c r="B68" s="1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13" x14ac:dyDescent="0.25">
      <c r="B69" s="30" t="s">
        <v>207</v>
      </c>
      <c r="C69" s="29">
        <v>146420</v>
      </c>
      <c r="D69" s="29">
        <v>150165</v>
      </c>
      <c r="E69" s="29">
        <v>296585</v>
      </c>
      <c r="F69" s="29"/>
      <c r="G69" s="29">
        <v>20240</v>
      </c>
      <c r="H69" s="29">
        <v>21745</v>
      </c>
      <c r="I69" s="29">
        <v>41985</v>
      </c>
      <c r="J69" s="29"/>
      <c r="K69" s="29">
        <v>126180</v>
      </c>
      <c r="L69" s="29">
        <v>128420</v>
      </c>
      <c r="M69" s="29">
        <v>254600</v>
      </c>
    </row>
    <row r="70" spans="2:13" x14ac:dyDescent="0.25">
      <c r="B70" s="27" t="s">
        <v>206</v>
      </c>
      <c r="C70" s="26">
        <v>14519</v>
      </c>
      <c r="D70" s="26">
        <v>14672</v>
      </c>
      <c r="E70" s="26">
        <v>29191</v>
      </c>
      <c r="F70" s="26"/>
      <c r="G70" s="26">
        <v>1009</v>
      </c>
      <c r="H70" s="26">
        <v>1057</v>
      </c>
      <c r="I70" s="26">
        <v>2066</v>
      </c>
      <c r="J70" s="26"/>
      <c r="K70" s="26">
        <v>13510</v>
      </c>
      <c r="L70" s="26">
        <v>13615</v>
      </c>
      <c r="M70" s="26">
        <v>27125</v>
      </c>
    </row>
    <row r="71" spans="2:13" x14ac:dyDescent="0.25">
      <c r="B71" s="27" t="s">
        <v>205</v>
      </c>
      <c r="C71" s="26">
        <v>26530</v>
      </c>
      <c r="D71" s="26">
        <v>26626</v>
      </c>
      <c r="E71" s="26">
        <v>53156</v>
      </c>
      <c r="F71" s="26"/>
      <c r="G71" s="26">
        <v>1869</v>
      </c>
      <c r="H71" s="26">
        <v>1937</v>
      </c>
      <c r="I71" s="26">
        <v>3806</v>
      </c>
      <c r="J71" s="26"/>
      <c r="K71" s="26">
        <v>24661</v>
      </c>
      <c r="L71" s="26">
        <v>24689</v>
      </c>
      <c r="M71" s="26">
        <v>49350</v>
      </c>
    </row>
    <row r="72" spans="2:13" x14ac:dyDescent="0.25">
      <c r="B72" s="27" t="s">
        <v>204</v>
      </c>
      <c r="C72" s="26">
        <v>4028</v>
      </c>
      <c r="D72" s="26">
        <v>4101</v>
      </c>
      <c r="E72" s="26">
        <v>8129</v>
      </c>
      <c r="F72" s="26"/>
      <c r="G72" s="26">
        <v>277</v>
      </c>
      <c r="H72" s="26">
        <v>288</v>
      </c>
      <c r="I72" s="26">
        <v>565</v>
      </c>
      <c r="J72" s="26"/>
      <c r="K72" s="26">
        <v>3751</v>
      </c>
      <c r="L72" s="26">
        <v>3813</v>
      </c>
      <c r="M72" s="26">
        <v>7564</v>
      </c>
    </row>
    <row r="73" spans="2:13" x14ac:dyDescent="0.25">
      <c r="B73" s="27" t="s">
        <v>203</v>
      </c>
      <c r="C73" s="26">
        <v>44107</v>
      </c>
      <c r="D73" s="26">
        <v>45531</v>
      </c>
      <c r="E73" s="26">
        <v>89638</v>
      </c>
      <c r="F73" s="26"/>
      <c r="G73" s="26">
        <v>3129</v>
      </c>
      <c r="H73" s="26">
        <v>3344</v>
      </c>
      <c r="I73" s="26">
        <v>6473</v>
      </c>
      <c r="J73" s="26"/>
      <c r="K73" s="26">
        <v>40978</v>
      </c>
      <c r="L73" s="26">
        <v>42187</v>
      </c>
      <c r="M73" s="26">
        <v>83165</v>
      </c>
    </row>
    <row r="74" spans="2:13" x14ac:dyDescent="0.25">
      <c r="B74" s="27" t="s">
        <v>202</v>
      </c>
      <c r="C74" s="26">
        <v>57236</v>
      </c>
      <c r="D74" s="26">
        <v>59235</v>
      </c>
      <c r="E74" s="26">
        <v>116471</v>
      </c>
      <c r="F74" s="26"/>
      <c r="G74" s="26">
        <v>13956</v>
      </c>
      <c r="H74" s="26">
        <v>15119</v>
      </c>
      <c r="I74" s="26">
        <v>29075</v>
      </c>
      <c r="J74" s="26"/>
      <c r="K74" s="26">
        <v>43280</v>
      </c>
      <c r="L74" s="26">
        <v>44116</v>
      </c>
      <c r="M74" s="26">
        <v>87396</v>
      </c>
    </row>
    <row r="75" spans="2:13" x14ac:dyDescent="0.25">
      <c r="B75" s="16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2:13" x14ac:dyDescent="0.25">
      <c r="B76" s="30" t="s">
        <v>201</v>
      </c>
      <c r="C76" s="29">
        <v>225847</v>
      </c>
      <c r="D76" s="29">
        <v>230580</v>
      </c>
      <c r="E76" s="29">
        <v>456427</v>
      </c>
      <c r="F76" s="29"/>
      <c r="G76" s="29">
        <v>32814</v>
      </c>
      <c r="H76" s="29">
        <v>35040</v>
      </c>
      <c r="I76" s="29">
        <v>67854</v>
      </c>
      <c r="J76" s="29"/>
      <c r="K76" s="29">
        <v>193033</v>
      </c>
      <c r="L76" s="29">
        <v>195540</v>
      </c>
      <c r="M76" s="29">
        <v>388573</v>
      </c>
    </row>
    <row r="77" spans="2:13" x14ac:dyDescent="0.25">
      <c r="B77" s="27" t="s">
        <v>200</v>
      </c>
      <c r="C77" s="26">
        <v>12657</v>
      </c>
      <c r="D77" s="26">
        <v>12355</v>
      </c>
      <c r="E77" s="26">
        <v>25012</v>
      </c>
      <c r="F77" s="26"/>
      <c r="G77" s="26">
        <v>872</v>
      </c>
      <c r="H77" s="26">
        <v>879</v>
      </c>
      <c r="I77" s="26">
        <v>1751</v>
      </c>
      <c r="J77" s="26"/>
      <c r="K77" s="26">
        <v>11785</v>
      </c>
      <c r="L77" s="26">
        <v>11476</v>
      </c>
      <c r="M77" s="26">
        <v>23261</v>
      </c>
    </row>
    <row r="78" spans="2:13" x14ac:dyDescent="0.25">
      <c r="B78" s="27" t="s">
        <v>199</v>
      </c>
      <c r="C78" s="26">
        <v>18539</v>
      </c>
      <c r="D78" s="26">
        <v>18919</v>
      </c>
      <c r="E78" s="26">
        <v>37458</v>
      </c>
      <c r="F78" s="26"/>
      <c r="G78" s="26">
        <v>1266</v>
      </c>
      <c r="H78" s="26">
        <v>1341</v>
      </c>
      <c r="I78" s="26">
        <v>2607</v>
      </c>
      <c r="J78" s="26"/>
      <c r="K78" s="26">
        <v>17273</v>
      </c>
      <c r="L78" s="26">
        <v>17578</v>
      </c>
      <c r="M78" s="26">
        <v>34851</v>
      </c>
    </row>
    <row r="79" spans="2:13" x14ac:dyDescent="0.25">
      <c r="B79" s="27" t="s">
        <v>198</v>
      </c>
      <c r="C79" s="26">
        <v>4197</v>
      </c>
      <c r="D79" s="26">
        <v>4251</v>
      </c>
      <c r="E79" s="26">
        <v>8448</v>
      </c>
      <c r="F79" s="26"/>
      <c r="G79" s="26">
        <v>1014</v>
      </c>
      <c r="H79" s="26">
        <v>1067</v>
      </c>
      <c r="I79" s="26">
        <v>2081</v>
      </c>
      <c r="J79" s="26"/>
      <c r="K79" s="26">
        <v>3183</v>
      </c>
      <c r="L79" s="26">
        <v>3184</v>
      </c>
      <c r="M79" s="26">
        <v>6367</v>
      </c>
    </row>
    <row r="80" spans="2:13" x14ac:dyDescent="0.25">
      <c r="B80" s="27" t="s">
        <v>197</v>
      </c>
      <c r="C80" s="26">
        <v>11722</v>
      </c>
      <c r="D80" s="26">
        <v>12127</v>
      </c>
      <c r="E80" s="26">
        <v>23849</v>
      </c>
      <c r="F80" s="26"/>
      <c r="G80" s="26">
        <v>789</v>
      </c>
      <c r="H80" s="26">
        <v>852</v>
      </c>
      <c r="I80" s="26">
        <v>1641</v>
      </c>
      <c r="J80" s="26"/>
      <c r="K80" s="26">
        <v>10933</v>
      </c>
      <c r="L80" s="26">
        <v>11275</v>
      </c>
      <c r="M80" s="26">
        <v>22208</v>
      </c>
    </row>
    <row r="81" spans="2:13" x14ac:dyDescent="0.25">
      <c r="B81" s="27" t="s">
        <v>196</v>
      </c>
      <c r="C81" s="26">
        <v>13649</v>
      </c>
      <c r="D81" s="26">
        <v>13444</v>
      </c>
      <c r="E81" s="26">
        <v>27093</v>
      </c>
      <c r="F81" s="26"/>
      <c r="G81" s="26">
        <v>938</v>
      </c>
      <c r="H81" s="26">
        <v>955</v>
      </c>
      <c r="I81" s="26">
        <v>1893</v>
      </c>
      <c r="J81" s="26"/>
      <c r="K81" s="26">
        <v>12711</v>
      </c>
      <c r="L81" s="26">
        <v>12489</v>
      </c>
      <c r="M81" s="26">
        <v>25200</v>
      </c>
    </row>
    <row r="82" spans="2:13" x14ac:dyDescent="0.25">
      <c r="B82" s="27" t="s">
        <v>195</v>
      </c>
      <c r="C82" s="26">
        <v>6297</v>
      </c>
      <c r="D82" s="26">
        <v>6370</v>
      </c>
      <c r="E82" s="26">
        <v>12667</v>
      </c>
      <c r="F82" s="26"/>
      <c r="G82" s="26">
        <v>1507</v>
      </c>
      <c r="H82" s="26">
        <v>1583</v>
      </c>
      <c r="I82" s="26">
        <v>3090</v>
      </c>
      <c r="J82" s="26"/>
      <c r="K82" s="26">
        <v>4790</v>
      </c>
      <c r="L82" s="26">
        <v>4787</v>
      </c>
      <c r="M82" s="26">
        <v>9577</v>
      </c>
    </row>
    <row r="83" spans="2:13" x14ac:dyDescent="0.25">
      <c r="B83" s="27" t="s">
        <v>194</v>
      </c>
      <c r="C83" s="26">
        <v>5940</v>
      </c>
      <c r="D83" s="26">
        <v>6005</v>
      </c>
      <c r="E83" s="26">
        <v>11945</v>
      </c>
      <c r="F83" s="26"/>
      <c r="G83" s="26">
        <v>418</v>
      </c>
      <c r="H83" s="26">
        <v>438</v>
      </c>
      <c r="I83" s="26">
        <v>856</v>
      </c>
      <c r="J83" s="26"/>
      <c r="K83" s="26">
        <v>5522</v>
      </c>
      <c r="L83" s="26">
        <v>5567</v>
      </c>
      <c r="M83" s="26">
        <v>11089</v>
      </c>
    </row>
    <row r="84" spans="2:13" x14ac:dyDescent="0.25">
      <c r="B84" s="27" t="s">
        <v>193</v>
      </c>
      <c r="C84" s="26">
        <v>3355</v>
      </c>
      <c r="D84" s="26">
        <v>3295</v>
      </c>
      <c r="E84" s="26">
        <v>6650</v>
      </c>
      <c r="F84" s="26"/>
      <c r="G84" s="26">
        <v>235</v>
      </c>
      <c r="H84" s="26">
        <v>236</v>
      </c>
      <c r="I84" s="26">
        <v>471</v>
      </c>
      <c r="J84" s="26"/>
      <c r="K84" s="26">
        <v>3120</v>
      </c>
      <c r="L84" s="26">
        <v>3059</v>
      </c>
      <c r="M84" s="26">
        <v>6179</v>
      </c>
    </row>
    <row r="85" spans="2:13" x14ac:dyDescent="0.25">
      <c r="B85" s="27" t="s">
        <v>192</v>
      </c>
      <c r="C85" s="26">
        <v>11688</v>
      </c>
      <c r="D85" s="26">
        <v>11655</v>
      </c>
      <c r="E85" s="26">
        <v>23343</v>
      </c>
      <c r="F85" s="26"/>
      <c r="G85" s="26">
        <v>792</v>
      </c>
      <c r="H85" s="26">
        <v>816</v>
      </c>
      <c r="I85" s="26">
        <v>1608</v>
      </c>
      <c r="J85" s="26"/>
      <c r="K85" s="26">
        <v>10896</v>
      </c>
      <c r="L85" s="26">
        <v>10839</v>
      </c>
      <c r="M85" s="26">
        <v>21735</v>
      </c>
    </row>
    <row r="86" spans="2:13" x14ac:dyDescent="0.25">
      <c r="B86" s="27" t="s">
        <v>191</v>
      </c>
      <c r="C86" s="26">
        <v>12129</v>
      </c>
      <c r="D86" s="26">
        <v>12470</v>
      </c>
      <c r="E86" s="26">
        <v>24599</v>
      </c>
      <c r="F86" s="26"/>
      <c r="G86" s="26">
        <v>1856</v>
      </c>
      <c r="H86" s="26">
        <v>1982</v>
      </c>
      <c r="I86" s="26">
        <v>3838</v>
      </c>
      <c r="J86" s="26"/>
      <c r="K86" s="26">
        <v>10273</v>
      </c>
      <c r="L86" s="26">
        <v>10488</v>
      </c>
      <c r="M86" s="26">
        <v>20761</v>
      </c>
    </row>
    <row r="87" spans="2:13" x14ac:dyDescent="0.25">
      <c r="B87" s="27" t="s">
        <v>190</v>
      </c>
      <c r="C87" s="26">
        <v>9972</v>
      </c>
      <c r="D87" s="26">
        <v>9838</v>
      </c>
      <c r="E87" s="26">
        <v>19810</v>
      </c>
      <c r="F87" s="26"/>
      <c r="G87" s="26">
        <v>697</v>
      </c>
      <c r="H87" s="26">
        <v>710</v>
      </c>
      <c r="I87" s="26">
        <v>1407</v>
      </c>
      <c r="J87" s="26"/>
      <c r="K87" s="26">
        <v>9275</v>
      </c>
      <c r="L87" s="26">
        <v>9128</v>
      </c>
      <c r="M87" s="26">
        <v>18403</v>
      </c>
    </row>
    <row r="88" spans="2:13" x14ac:dyDescent="0.25">
      <c r="B88" s="27" t="s">
        <v>189</v>
      </c>
      <c r="C88" s="26">
        <v>6352</v>
      </c>
      <c r="D88" s="26">
        <v>6531</v>
      </c>
      <c r="E88" s="26">
        <v>12883</v>
      </c>
      <c r="F88" s="26"/>
      <c r="G88" s="26">
        <v>434</v>
      </c>
      <c r="H88" s="26">
        <v>468</v>
      </c>
      <c r="I88" s="26">
        <v>902</v>
      </c>
      <c r="J88" s="26"/>
      <c r="K88" s="26">
        <v>5918</v>
      </c>
      <c r="L88" s="26">
        <v>6063</v>
      </c>
      <c r="M88" s="26">
        <v>11981</v>
      </c>
    </row>
    <row r="89" spans="2:13" x14ac:dyDescent="0.25">
      <c r="B89" s="27" t="s">
        <v>188</v>
      </c>
      <c r="C89" s="26">
        <v>17023</v>
      </c>
      <c r="D89" s="26">
        <v>17401</v>
      </c>
      <c r="E89" s="26">
        <v>34424</v>
      </c>
      <c r="F89" s="26"/>
      <c r="G89" s="26">
        <v>4150</v>
      </c>
      <c r="H89" s="26">
        <v>4432</v>
      </c>
      <c r="I89" s="26">
        <v>8582</v>
      </c>
      <c r="J89" s="26"/>
      <c r="K89" s="26">
        <v>12873</v>
      </c>
      <c r="L89" s="26">
        <v>12969</v>
      </c>
      <c r="M89" s="26">
        <v>25842</v>
      </c>
    </row>
    <row r="90" spans="2:13" x14ac:dyDescent="0.25">
      <c r="B90" s="27" t="s">
        <v>187</v>
      </c>
      <c r="C90" s="26">
        <v>18085</v>
      </c>
      <c r="D90" s="26">
        <v>19098</v>
      </c>
      <c r="E90" s="26">
        <v>37183</v>
      </c>
      <c r="F90" s="26"/>
      <c r="G90" s="26">
        <v>4271</v>
      </c>
      <c r="H90" s="26">
        <v>4711</v>
      </c>
      <c r="I90" s="26">
        <v>8982</v>
      </c>
      <c r="J90" s="26"/>
      <c r="K90" s="26">
        <v>13814</v>
      </c>
      <c r="L90" s="26">
        <v>14387</v>
      </c>
      <c r="M90" s="26">
        <v>28201</v>
      </c>
    </row>
    <row r="91" spans="2:13" x14ac:dyDescent="0.25">
      <c r="B91" s="27" t="s">
        <v>186</v>
      </c>
      <c r="C91" s="26">
        <v>5344</v>
      </c>
      <c r="D91" s="26">
        <v>5426</v>
      </c>
      <c r="E91" s="26">
        <v>10770</v>
      </c>
      <c r="F91" s="26"/>
      <c r="G91" s="26">
        <v>365</v>
      </c>
      <c r="H91" s="26">
        <v>390</v>
      </c>
      <c r="I91" s="26">
        <v>755</v>
      </c>
      <c r="J91" s="26"/>
      <c r="K91" s="26">
        <v>4979</v>
      </c>
      <c r="L91" s="26">
        <v>5036</v>
      </c>
      <c r="M91" s="26">
        <v>10015</v>
      </c>
    </row>
    <row r="92" spans="2:13" x14ac:dyDescent="0.25">
      <c r="B92" s="27" t="s">
        <v>185</v>
      </c>
      <c r="C92" s="26">
        <v>24935</v>
      </c>
      <c r="D92" s="26">
        <v>25993</v>
      </c>
      <c r="E92" s="26">
        <v>50928</v>
      </c>
      <c r="F92" s="26"/>
      <c r="G92" s="26">
        <v>9360</v>
      </c>
      <c r="H92" s="26">
        <v>10043</v>
      </c>
      <c r="I92" s="26">
        <v>19403</v>
      </c>
      <c r="J92" s="26"/>
      <c r="K92" s="26">
        <v>15575</v>
      </c>
      <c r="L92" s="26">
        <v>15950</v>
      </c>
      <c r="M92" s="26">
        <v>31525</v>
      </c>
    </row>
    <row r="93" spans="2:13" x14ac:dyDescent="0.25">
      <c r="B93" s="27" t="s">
        <v>184</v>
      </c>
      <c r="C93" s="26">
        <v>3010</v>
      </c>
      <c r="D93" s="26">
        <v>3208</v>
      </c>
      <c r="E93" s="26">
        <v>6218</v>
      </c>
      <c r="F93" s="26"/>
      <c r="G93" s="26">
        <v>440</v>
      </c>
      <c r="H93" s="26">
        <v>485</v>
      </c>
      <c r="I93" s="26">
        <v>925</v>
      </c>
      <c r="J93" s="26"/>
      <c r="K93" s="26">
        <v>2570</v>
      </c>
      <c r="L93" s="26">
        <v>2723</v>
      </c>
      <c r="M93" s="26">
        <v>5293</v>
      </c>
    </row>
    <row r="94" spans="2:13" x14ac:dyDescent="0.25">
      <c r="B94" s="27" t="s">
        <v>183</v>
      </c>
      <c r="C94" s="26">
        <v>25027</v>
      </c>
      <c r="D94" s="26">
        <v>25995</v>
      </c>
      <c r="E94" s="26">
        <v>51022</v>
      </c>
      <c r="F94" s="26"/>
      <c r="G94" s="26">
        <v>1689</v>
      </c>
      <c r="H94" s="26">
        <v>1822</v>
      </c>
      <c r="I94" s="26">
        <v>3511</v>
      </c>
      <c r="J94" s="26"/>
      <c r="K94" s="26">
        <v>23338</v>
      </c>
      <c r="L94" s="26">
        <v>24173</v>
      </c>
      <c r="M94" s="26">
        <v>47511</v>
      </c>
    </row>
    <row r="95" spans="2:13" x14ac:dyDescent="0.25">
      <c r="B95" s="27" t="s">
        <v>182</v>
      </c>
      <c r="C95" s="26">
        <v>4643</v>
      </c>
      <c r="D95" s="26">
        <v>4580</v>
      </c>
      <c r="E95" s="26">
        <v>9223</v>
      </c>
      <c r="F95" s="26"/>
      <c r="G95" s="26">
        <v>325</v>
      </c>
      <c r="H95" s="26">
        <v>333</v>
      </c>
      <c r="I95" s="26">
        <v>658</v>
      </c>
      <c r="J95" s="26"/>
      <c r="K95" s="26">
        <v>4318</v>
      </c>
      <c r="L95" s="26">
        <v>4247</v>
      </c>
      <c r="M95" s="26">
        <v>8565</v>
      </c>
    </row>
    <row r="96" spans="2:13" x14ac:dyDescent="0.25">
      <c r="B96" s="27" t="s">
        <v>181</v>
      </c>
      <c r="C96" s="26">
        <v>1321</v>
      </c>
      <c r="D96" s="26">
        <v>1313</v>
      </c>
      <c r="E96" s="26">
        <v>2634</v>
      </c>
      <c r="F96" s="26"/>
      <c r="G96" s="26">
        <v>93</v>
      </c>
      <c r="H96" s="26">
        <v>97</v>
      </c>
      <c r="I96" s="26">
        <v>190</v>
      </c>
      <c r="J96" s="26"/>
      <c r="K96" s="26">
        <v>1228</v>
      </c>
      <c r="L96" s="26">
        <v>1216</v>
      </c>
      <c r="M96" s="26">
        <v>2444</v>
      </c>
    </row>
    <row r="97" spans="2:13" x14ac:dyDescent="0.25">
      <c r="B97" s="27" t="s">
        <v>180</v>
      </c>
      <c r="C97" s="26">
        <v>2322</v>
      </c>
      <c r="D97" s="26">
        <v>2418</v>
      </c>
      <c r="E97" s="26">
        <v>4740</v>
      </c>
      <c r="F97" s="26"/>
      <c r="G97" s="26">
        <v>162</v>
      </c>
      <c r="H97" s="26">
        <v>173</v>
      </c>
      <c r="I97" s="26">
        <v>335</v>
      </c>
      <c r="J97" s="26"/>
      <c r="K97" s="26">
        <v>2160</v>
      </c>
      <c r="L97" s="26">
        <v>2245</v>
      </c>
      <c r="M97" s="26">
        <v>4405</v>
      </c>
    </row>
    <row r="98" spans="2:13" x14ac:dyDescent="0.25">
      <c r="B98" s="27" t="s">
        <v>179</v>
      </c>
      <c r="C98" s="26">
        <v>7640</v>
      </c>
      <c r="D98" s="26">
        <v>7888</v>
      </c>
      <c r="E98" s="26">
        <v>15528</v>
      </c>
      <c r="F98" s="26"/>
      <c r="G98" s="26">
        <v>1141</v>
      </c>
      <c r="H98" s="26">
        <v>1227</v>
      </c>
      <c r="I98" s="26">
        <v>2368</v>
      </c>
      <c r="J98" s="26"/>
      <c r="K98" s="26">
        <v>6499</v>
      </c>
      <c r="L98" s="26">
        <v>6661</v>
      </c>
      <c r="M98" s="26">
        <v>13160</v>
      </c>
    </row>
    <row r="99" spans="2:13" x14ac:dyDescent="0.25">
      <c r="B99" s="16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2:13" x14ac:dyDescent="0.25">
      <c r="B100" s="30" t="s">
        <v>178</v>
      </c>
      <c r="C100" s="29">
        <v>256272.18</v>
      </c>
      <c r="D100" s="29">
        <v>262192.52</v>
      </c>
      <c r="E100" s="29">
        <v>518464.7</v>
      </c>
      <c r="F100" s="29"/>
      <c r="G100" s="29">
        <v>26327.54</v>
      </c>
      <c r="H100" s="29">
        <v>27866.400000000001</v>
      </c>
      <c r="I100" s="29">
        <v>54193.94</v>
      </c>
      <c r="J100" s="29"/>
      <c r="K100" s="29">
        <v>229944.64</v>
      </c>
      <c r="L100" s="29">
        <v>234326.12</v>
      </c>
      <c r="M100" s="29">
        <v>464270.76</v>
      </c>
    </row>
    <row r="101" spans="2:13" x14ac:dyDescent="0.25">
      <c r="B101" s="27" t="s">
        <v>177</v>
      </c>
      <c r="C101" s="26">
        <v>10493</v>
      </c>
      <c r="D101" s="26">
        <v>10515</v>
      </c>
      <c r="E101" s="26">
        <v>21008</v>
      </c>
      <c r="F101" s="26"/>
      <c r="G101" s="26">
        <v>2494</v>
      </c>
      <c r="H101" s="26">
        <v>2593</v>
      </c>
      <c r="I101" s="26">
        <v>5087</v>
      </c>
      <c r="J101" s="26"/>
      <c r="K101" s="26">
        <v>7999</v>
      </c>
      <c r="L101" s="26">
        <v>7922</v>
      </c>
      <c r="M101" s="26">
        <v>15921</v>
      </c>
    </row>
    <row r="102" spans="2:13" x14ac:dyDescent="0.25">
      <c r="B102" s="27" t="s">
        <v>176</v>
      </c>
      <c r="C102" s="26">
        <v>10193</v>
      </c>
      <c r="D102" s="26">
        <v>10004</v>
      </c>
      <c r="E102" s="26">
        <v>20197</v>
      </c>
      <c r="F102" s="26"/>
      <c r="G102" s="26">
        <v>2528</v>
      </c>
      <c r="H102" s="26">
        <v>2591</v>
      </c>
      <c r="I102" s="26">
        <v>5119</v>
      </c>
      <c r="J102" s="26"/>
      <c r="K102" s="26">
        <v>7665</v>
      </c>
      <c r="L102" s="26">
        <v>7413</v>
      </c>
      <c r="M102" s="26">
        <v>15078</v>
      </c>
    </row>
    <row r="103" spans="2:13" x14ac:dyDescent="0.25">
      <c r="B103" s="27" t="s">
        <v>175</v>
      </c>
      <c r="C103" s="26">
        <v>2683</v>
      </c>
      <c r="D103" s="26">
        <v>2817</v>
      </c>
      <c r="E103" s="26">
        <v>5500</v>
      </c>
      <c r="F103" s="26"/>
      <c r="G103" s="26">
        <v>672</v>
      </c>
      <c r="H103" s="26">
        <v>738</v>
      </c>
      <c r="I103" s="26">
        <v>1410</v>
      </c>
      <c r="J103" s="26"/>
      <c r="K103" s="26">
        <v>2011</v>
      </c>
      <c r="L103" s="26">
        <v>2079</v>
      </c>
      <c r="M103" s="26">
        <v>4090</v>
      </c>
    </row>
    <row r="104" spans="2:13" x14ac:dyDescent="0.25">
      <c r="B104" s="28" t="s">
        <v>143</v>
      </c>
      <c r="C104" s="26">
        <v>31341.18</v>
      </c>
      <c r="D104" s="26">
        <v>31772.520000000004</v>
      </c>
      <c r="E104" s="26">
        <v>63113.700000000004</v>
      </c>
      <c r="F104" s="26"/>
      <c r="G104" s="26">
        <v>4609.54</v>
      </c>
      <c r="H104" s="26">
        <v>4833.4000000000005</v>
      </c>
      <c r="I104" s="26">
        <v>9442.94</v>
      </c>
      <c r="J104" s="26"/>
      <c r="K104" s="26">
        <v>26731.64</v>
      </c>
      <c r="L104" s="26">
        <v>26939.120000000003</v>
      </c>
      <c r="M104" s="26">
        <v>53670.76</v>
      </c>
    </row>
    <row r="105" spans="2:13" x14ac:dyDescent="0.25">
      <c r="B105" s="27" t="s">
        <v>174</v>
      </c>
      <c r="C105" s="26">
        <v>6015</v>
      </c>
      <c r="D105" s="26">
        <v>5977</v>
      </c>
      <c r="E105" s="26">
        <v>11992</v>
      </c>
      <c r="F105" s="26"/>
      <c r="G105" s="26">
        <v>888</v>
      </c>
      <c r="H105" s="26">
        <v>910</v>
      </c>
      <c r="I105" s="26">
        <v>1798</v>
      </c>
      <c r="J105" s="26"/>
      <c r="K105" s="26">
        <v>5127</v>
      </c>
      <c r="L105" s="26">
        <v>5067</v>
      </c>
      <c r="M105" s="26">
        <v>10194</v>
      </c>
    </row>
    <row r="106" spans="2:13" x14ac:dyDescent="0.25">
      <c r="B106" s="27" t="s">
        <v>173</v>
      </c>
      <c r="C106" s="26">
        <v>66859</v>
      </c>
      <c r="D106" s="26">
        <v>69076</v>
      </c>
      <c r="E106" s="26">
        <v>135935</v>
      </c>
      <c r="F106" s="26"/>
      <c r="G106" s="26">
        <v>4658</v>
      </c>
      <c r="H106" s="26">
        <v>4989</v>
      </c>
      <c r="I106" s="26">
        <v>9647</v>
      </c>
      <c r="J106" s="26"/>
      <c r="K106" s="26">
        <v>62201</v>
      </c>
      <c r="L106" s="26">
        <v>64087</v>
      </c>
      <c r="M106" s="26">
        <v>126288</v>
      </c>
    </row>
    <row r="107" spans="2:13" x14ac:dyDescent="0.25">
      <c r="B107" s="27" t="s">
        <v>172</v>
      </c>
      <c r="C107" s="26">
        <v>14767</v>
      </c>
      <c r="D107" s="26">
        <v>14858</v>
      </c>
      <c r="E107" s="26">
        <v>29625</v>
      </c>
      <c r="F107" s="26"/>
      <c r="G107" s="26">
        <v>1013</v>
      </c>
      <c r="H107" s="26">
        <v>1056</v>
      </c>
      <c r="I107" s="26">
        <v>2069</v>
      </c>
      <c r="J107" s="26"/>
      <c r="K107" s="26">
        <v>13754</v>
      </c>
      <c r="L107" s="26">
        <v>13802</v>
      </c>
      <c r="M107" s="26">
        <v>27556</v>
      </c>
    </row>
    <row r="108" spans="2:13" x14ac:dyDescent="0.25">
      <c r="B108" s="27" t="s">
        <v>171</v>
      </c>
      <c r="C108" s="26">
        <v>33245</v>
      </c>
      <c r="D108" s="26">
        <v>34090</v>
      </c>
      <c r="E108" s="26">
        <v>67335</v>
      </c>
      <c r="F108" s="26"/>
      <c r="G108" s="26">
        <v>2308</v>
      </c>
      <c r="H108" s="26">
        <v>2456</v>
      </c>
      <c r="I108" s="26">
        <v>4764</v>
      </c>
      <c r="J108" s="26"/>
      <c r="K108" s="26">
        <v>30937</v>
      </c>
      <c r="L108" s="26">
        <v>31634</v>
      </c>
      <c r="M108" s="26">
        <v>62571</v>
      </c>
    </row>
    <row r="109" spans="2:13" x14ac:dyDescent="0.25">
      <c r="B109" s="27" t="s">
        <v>170</v>
      </c>
      <c r="C109" s="26">
        <v>42641</v>
      </c>
      <c r="D109" s="26">
        <v>43145</v>
      </c>
      <c r="E109" s="26">
        <v>85786</v>
      </c>
      <c r="F109" s="26"/>
      <c r="G109" s="26">
        <v>2943</v>
      </c>
      <c r="H109" s="26">
        <v>3088</v>
      </c>
      <c r="I109" s="26">
        <v>6031</v>
      </c>
      <c r="J109" s="26"/>
      <c r="K109" s="26">
        <v>39698</v>
      </c>
      <c r="L109" s="26">
        <v>40057</v>
      </c>
      <c r="M109" s="26">
        <v>79755</v>
      </c>
    </row>
    <row r="110" spans="2:13" x14ac:dyDescent="0.25">
      <c r="B110" s="27" t="s">
        <v>169</v>
      </c>
      <c r="C110" s="26">
        <v>18328</v>
      </c>
      <c r="D110" s="26">
        <v>19170</v>
      </c>
      <c r="E110" s="26">
        <v>37498</v>
      </c>
      <c r="F110" s="26"/>
      <c r="G110" s="26">
        <v>1268</v>
      </c>
      <c r="H110" s="26">
        <v>1380</v>
      </c>
      <c r="I110" s="26">
        <v>2648</v>
      </c>
      <c r="J110" s="26"/>
      <c r="K110" s="26">
        <v>17060</v>
      </c>
      <c r="L110" s="26">
        <v>17790</v>
      </c>
      <c r="M110" s="26">
        <v>34850</v>
      </c>
    </row>
    <row r="111" spans="2:13" x14ac:dyDescent="0.25">
      <c r="B111" s="27" t="s">
        <v>168</v>
      </c>
      <c r="C111" s="26">
        <v>19707</v>
      </c>
      <c r="D111" s="26">
        <v>20768</v>
      </c>
      <c r="E111" s="26">
        <v>40475</v>
      </c>
      <c r="F111" s="26"/>
      <c r="G111" s="26">
        <v>2946</v>
      </c>
      <c r="H111" s="26">
        <v>3232</v>
      </c>
      <c r="I111" s="26">
        <v>6178</v>
      </c>
      <c r="J111" s="26"/>
      <c r="K111" s="26">
        <v>16761</v>
      </c>
      <c r="L111" s="26">
        <v>17536</v>
      </c>
      <c r="M111" s="26">
        <v>34297</v>
      </c>
    </row>
    <row r="112" spans="2:13" x14ac:dyDescent="0.25">
      <c r="B112" s="1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x14ac:dyDescent="0.25">
      <c r="B113" s="25" t="s">
        <v>167</v>
      </c>
      <c r="C113" s="24">
        <v>445144</v>
      </c>
      <c r="D113" s="24">
        <v>469494</v>
      </c>
      <c r="E113" s="24">
        <v>914638</v>
      </c>
      <c r="F113" s="24"/>
      <c r="G113" s="24">
        <v>120064</v>
      </c>
      <c r="H113" s="24">
        <v>132747</v>
      </c>
      <c r="I113" s="24">
        <v>252811</v>
      </c>
      <c r="J113" s="24"/>
      <c r="K113" s="24">
        <v>325080</v>
      </c>
      <c r="L113" s="24">
        <v>336747</v>
      </c>
      <c r="M113" s="24">
        <v>661827</v>
      </c>
    </row>
    <row r="114" spans="2:13" x14ac:dyDescent="0.25">
      <c r="B114" s="23" t="s">
        <v>166</v>
      </c>
      <c r="C114" s="22">
        <v>10212</v>
      </c>
      <c r="D114" s="22">
        <v>10230</v>
      </c>
      <c r="E114" s="22">
        <v>20442</v>
      </c>
      <c r="F114" s="22"/>
      <c r="G114" s="22">
        <v>1535</v>
      </c>
      <c r="H114" s="22">
        <v>1594</v>
      </c>
      <c r="I114" s="22">
        <v>3129</v>
      </c>
      <c r="J114" s="22"/>
      <c r="K114" s="22">
        <v>8677</v>
      </c>
      <c r="L114" s="22">
        <v>8636</v>
      </c>
      <c r="M114" s="22">
        <v>17313</v>
      </c>
    </row>
    <row r="115" spans="2:13" x14ac:dyDescent="0.25">
      <c r="B115" s="23" t="s">
        <v>165</v>
      </c>
      <c r="C115" s="22">
        <v>16942</v>
      </c>
      <c r="D115" s="22">
        <v>16684</v>
      </c>
      <c r="E115" s="22">
        <v>33626</v>
      </c>
      <c r="F115" s="22"/>
      <c r="G115" s="22">
        <v>2576</v>
      </c>
      <c r="H115" s="22">
        <v>2637</v>
      </c>
      <c r="I115" s="22">
        <v>5213</v>
      </c>
      <c r="J115" s="22"/>
      <c r="K115" s="22">
        <v>14366</v>
      </c>
      <c r="L115" s="22">
        <v>14047</v>
      </c>
      <c r="M115" s="22">
        <v>28413</v>
      </c>
    </row>
    <row r="116" spans="2:13" x14ac:dyDescent="0.25">
      <c r="B116" s="23" t="s">
        <v>164</v>
      </c>
      <c r="C116" s="22">
        <v>25190</v>
      </c>
      <c r="D116" s="22">
        <v>26390</v>
      </c>
      <c r="E116" s="22">
        <v>51580</v>
      </c>
      <c r="F116" s="22"/>
      <c r="G116" s="22">
        <v>6121</v>
      </c>
      <c r="H116" s="22">
        <v>6699</v>
      </c>
      <c r="I116" s="22">
        <v>12820</v>
      </c>
      <c r="J116" s="22"/>
      <c r="K116" s="22">
        <v>19069</v>
      </c>
      <c r="L116" s="22">
        <v>19691</v>
      </c>
      <c r="M116" s="22">
        <v>38760</v>
      </c>
    </row>
    <row r="117" spans="2:13" x14ac:dyDescent="0.25">
      <c r="B117" s="23" t="s">
        <v>163</v>
      </c>
      <c r="C117" s="22">
        <v>17571</v>
      </c>
      <c r="D117" s="22">
        <v>18076</v>
      </c>
      <c r="E117" s="22">
        <v>35647</v>
      </c>
      <c r="F117" s="22"/>
      <c r="G117" s="22">
        <v>2651</v>
      </c>
      <c r="H117" s="22">
        <v>2829</v>
      </c>
      <c r="I117" s="22">
        <v>5480</v>
      </c>
      <c r="J117" s="22"/>
      <c r="K117" s="22">
        <v>14920</v>
      </c>
      <c r="L117" s="22">
        <v>15247</v>
      </c>
      <c r="M117" s="22">
        <v>30167</v>
      </c>
    </row>
    <row r="118" spans="2:13" x14ac:dyDescent="0.25">
      <c r="B118" s="23" t="s">
        <v>162</v>
      </c>
      <c r="C118" s="22">
        <v>7650</v>
      </c>
      <c r="D118" s="22">
        <v>7969</v>
      </c>
      <c r="E118" s="22">
        <v>15619</v>
      </c>
      <c r="F118" s="22"/>
      <c r="G118" s="22">
        <v>1856</v>
      </c>
      <c r="H118" s="22">
        <v>2025</v>
      </c>
      <c r="I118" s="22">
        <v>3881</v>
      </c>
      <c r="J118" s="22"/>
      <c r="K118" s="22">
        <v>5794</v>
      </c>
      <c r="L118" s="22">
        <v>5944</v>
      </c>
      <c r="M118" s="22">
        <v>11738</v>
      </c>
    </row>
    <row r="119" spans="2:13" x14ac:dyDescent="0.25">
      <c r="B119" s="23" t="s">
        <v>161</v>
      </c>
      <c r="C119" s="22">
        <v>19698</v>
      </c>
      <c r="D119" s="22">
        <v>20513</v>
      </c>
      <c r="E119" s="22">
        <v>40211</v>
      </c>
      <c r="F119" s="22"/>
      <c r="G119" s="22">
        <v>4793</v>
      </c>
      <c r="H119" s="22">
        <v>5221</v>
      </c>
      <c r="I119" s="22">
        <v>10014</v>
      </c>
      <c r="J119" s="22"/>
      <c r="K119" s="22">
        <v>14905</v>
      </c>
      <c r="L119" s="22">
        <v>15292</v>
      </c>
      <c r="M119" s="22">
        <v>30197</v>
      </c>
    </row>
    <row r="120" spans="2:13" x14ac:dyDescent="0.25">
      <c r="B120" s="23" t="s">
        <v>160</v>
      </c>
      <c r="C120" s="22">
        <v>29426</v>
      </c>
      <c r="D120" s="22">
        <v>31226</v>
      </c>
      <c r="E120" s="22">
        <v>60652</v>
      </c>
      <c r="F120" s="22"/>
      <c r="G120" s="22">
        <v>7164</v>
      </c>
      <c r="H120" s="22">
        <v>7976</v>
      </c>
      <c r="I120" s="22">
        <v>15140</v>
      </c>
      <c r="J120" s="22"/>
      <c r="K120" s="22">
        <v>22262</v>
      </c>
      <c r="L120" s="22">
        <v>23250</v>
      </c>
      <c r="M120" s="22">
        <v>45512</v>
      </c>
    </row>
    <row r="121" spans="2:13" x14ac:dyDescent="0.25">
      <c r="B121" s="23" t="s">
        <v>159</v>
      </c>
      <c r="C121" s="22">
        <v>26656</v>
      </c>
      <c r="D121" s="22">
        <v>27422</v>
      </c>
      <c r="E121" s="22">
        <v>54078</v>
      </c>
      <c r="F121" s="22"/>
      <c r="G121" s="22">
        <v>4029</v>
      </c>
      <c r="H121" s="22">
        <v>4320</v>
      </c>
      <c r="I121" s="22">
        <v>8349</v>
      </c>
      <c r="J121" s="22"/>
      <c r="K121" s="22">
        <v>22627</v>
      </c>
      <c r="L121" s="22">
        <v>23102</v>
      </c>
      <c r="M121" s="22">
        <v>45729</v>
      </c>
    </row>
    <row r="122" spans="2:13" x14ac:dyDescent="0.25">
      <c r="B122" s="23" t="s">
        <v>158</v>
      </c>
      <c r="C122" s="22">
        <v>15584</v>
      </c>
      <c r="D122" s="22">
        <v>16237</v>
      </c>
      <c r="E122" s="22">
        <v>31821</v>
      </c>
      <c r="F122" s="22"/>
      <c r="G122" s="22">
        <v>3831</v>
      </c>
      <c r="H122" s="22">
        <v>4155</v>
      </c>
      <c r="I122" s="22">
        <v>7986</v>
      </c>
      <c r="J122" s="22"/>
      <c r="K122" s="22">
        <v>11753</v>
      </c>
      <c r="L122" s="22">
        <v>12082</v>
      </c>
      <c r="M122" s="22">
        <v>23835</v>
      </c>
    </row>
    <row r="123" spans="2:13" x14ac:dyDescent="0.25">
      <c r="B123" s="23" t="s">
        <v>157</v>
      </c>
      <c r="C123" s="22">
        <v>2834</v>
      </c>
      <c r="D123" s="22">
        <v>3091</v>
      </c>
      <c r="E123" s="22">
        <v>5925</v>
      </c>
      <c r="F123" s="22"/>
      <c r="G123" s="22">
        <v>1077</v>
      </c>
      <c r="H123" s="22">
        <v>1213</v>
      </c>
      <c r="I123" s="22">
        <v>2290</v>
      </c>
      <c r="J123" s="22"/>
      <c r="K123" s="22">
        <v>1757</v>
      </c>
      <c r="L123" s="22">
        <v>1878</v>
      </c>
      <c r="M123" s="22">
        <v>3635</v>
      </c>
    </row>
    <row r="124" spans="2:13" x14ac:dyDescent="0.25">
      <c r="B124" s="23" t="s">
        <v>156</v>
      </c>
      <c r="C124" s="22">
        <v>20204</v>
      </c>
      <c r="D124" s="22">
        <v>21146</v>
      </c>
      <c r="E124" s="22">
        <v>41350</v>
      </c>
      <c r="F124" s="22"/>
      <c r="G124" s="22">
        <v>3030</v>
      </c>
      <c r="H124" s="22">
        <v>3309</v>
      </c>
      <c r="I124" s="22">
        <v>6339</v>
      </c>
      <c r="J124" s="22"/>
      <c r="K124" s="22">
        <v>17174</v>
      </c>
      <c r="L124" s="22">
        <v>17837</v>
      </c>
      <c r="M124" s="22">
        <v>35011</v>
      </c>
    </row>
    <row r="125" spans="2:13" x14ac:dyDescent="0.25">
      <c r="B125" s="23" t="s">
        <v>155</v>
      </c>
      <c r="C125" s="22">
        <v>189920</v>
      </c>
      <c r="D125" s="22">
        <v>204915</v>
      </c>
      <c r="E125" s="22">
        <v>394835</v>
      </c>
      <c r="F125" s="22"/>
      <c r="G125" s="22">
        <v>71693</v>
      </c>
      <c r="H125" s="22">
        <v>80187</v>
      </c>
      <c r="I125" s="22">
        <v>151880</v>
      </c>
      <c r="J125" s="22"/>
      <c r="K125" s="22">
        <v>118227</v>
      </c>
      <c r="L125" s="22">
        <v>124728</v>
      </c>
      <c r="M125" s="22">
        <v>242955</v>
      </c>
    </row>
    <row r="126" spans="2:13" x14ac:dyDescent="0.25">
      <c r="B126" s="23" t="s">
        <v>154</v>
      </c>
      <c r="C126" s="22">
        <v>22188</v>
      </c>
      <c r="D126" s="22">
        <v>23276</v>
      </c>
      <c r="E126" s="22">
        <v>45464</v>
      </c>
      <c r="F126" s="22"/>
      <c r="G126" s="22">
        <v>5411</v>
      </c>
      <c r="H126" s="22">
        <v>5951</v>
      </c>
      <c r="I126" s="22">
        <v>11362</v>
      </c>
      <c r="J126" s="22"/>
      <c r="K126" s="22">
        <v>16777</v>
      </c>
      <c r="L126" s="22">
        <v>17325</v>
      </c>
      <c r="M126" s="22">
        <v>34102</v>
      </c>
    </row>
    <row r="127" spans="2:13" x14ac:dyDescent="0.25">
      <c r="B127" s="23" t="s">
        <v>153</v>
      </c>
      <c r="C127" s="22">
        <v>17019</v>
      </c>
      <c r="D127" s="22">
        <v>17553</v>
      </c>
      <c r="E127" s="22">
        <v>34572</v>
      </c>
      <c r="F127" s="22"/>
      <c r="G127" s="22">
        <v>1203</v>
      </c>
      <c r="H127" s="22">
        <v>1285</v>
      </c>
      <c r="I127" s="22">
        <v>2488</v>
      </c>
      <c r="J127" s="22"/>
      <c r="K127" s="22">
        <v>15816</v>
      </c>
      <c r="L127" s="22">
        <v>16268</v>
      </c>
      <c r="M127" s="22">
        <v>32084</v>
      </c>
    </row>
    <row r="128" spans="2:13" x14ac:dyDescent="0.25">
      <c r="B128" s="23" t="s">
        <v>152</v>
      </c>
      <c r="C128" s="22">
        <v>7988</v>
      </c>
      <c r="D128" s="22">
        <v>8386</v>
      </c>
      <c r="E128" s="22">
        <v>16374</v>
      </c>
      <c r="F128" s="22"/>
      <c r="G128" s="22">
        <v>1957</v>
      </c>
      <c r="H128" s="22">
        <v>2148</v>
      </c>
      <c r="I128" s="22">
        <v>4105</v>
      </c>
      <c r="J128" s="22"/>
      <c r="K128" s="22">
        <v>6031</v>
      </c>
      <c r="L128" s="22">
        <v>6238</v>
      </c>
      <c r="M128" s="22">
        <v>12269</v>
      </c>
    </row>
    <row r="129" spans="2:13" x14ac:dyDescent="0.25">
      <c r="B129" s="23" t="s">
        <v>151</v>
      </c>
      <c r="C129" s="22">
        <v>16062</v>
      </c>
      <c r="D129" s="22">
        <v>16380</v>
      </c>
      <c r="E129" s="22">
        <v>32442</v>
      </c>
      <c r="F129" s="22"/>
      <c r="G129" s="22">
        <v>1137</v>
      </c>
      <c r="H129" s="22">
        <v>1198</v>
      </c>
      <c r="I129" s="22">
        <v>2335</v>
      </c>
      <c r="J129" s="22"/>
      <c r="K129" s="22">
        <v>14925</v>
      </c>
      <c r="L129" s="22">
        <v>15182</v>
      </c>
      <c r="M129" s="22">
        <v>30107</v>
      </c>
    </row>
    <row r="130" spans="2:13" x14ac:dyDescent="0.25">
      <c r="B130" s="16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2:13" x14ac:dyDescent="0.25">
      <c r="B131" s="20" t="s">
        <v>150</v>
      </c>
      <c r="C131" s="19">
        <v>100860</v>
      </c>
      <c r="D131" s="19">
        <v>103969</v>
      </c>
      <c r="E131" s="19">
        <v>204829</v>
      </c>
      <c r="F131" s="19"/>
      <c r="G131" s="19">
        <v>19731</v>
      </c>
      <c r="H131" s="19">
        <v>21336</v>
      </c>
      <c r="I131" s="19">
        <v>41067</v>
      </c>
      <c r="J131" s="19"/>
      <c r="K131" s="19">
        <v>81129</v>
      </c>
      <c r="L131" s="19">
        <v>82633</v>
      </c>
      <c r="M131" s="19">
        <v>163762</v>
      </c>
    </row>
    <row r="132" spans="2:13" x14ac:dyDescent="0.25">
      <c r="B132" s="18" t="s">
        <v>149</v>
      </c>
      <c r="C132" s="17">
        <v>22416</v>
      </c>
      <c r="D132" s="17">
        <v>23678</v>
      </c>
      <c r="E132" s="17">
        <v>46094</v>
      </c>
      <c r="F132" s="17"/>
      <c r="G132" s="17">
        <v>5531</v>
      </c>
      <c r="H132" s="17">
        <v>6154</v>
      </c>
      <c r="I132" s="17">
        <v>11685</v>
      </c>
      <c r="J132" s="17"/>
      <c r="K132" s="17">
        <v>16885</v>
      </c>
      <c r="L132" s="17">
        <v>17524</v>
      </c>
      <c r="M132" s="17">
        <v>34409</v>
      </c>
    </row>
    <row r="133" spans="2:13" x14ac:dyDescent="0.25">
      <c r="B133" s="18" t="s">
        <v>148</v>
      </c>
      <c r="C133" s="17">
        <v>29106</v>
      </c>
      <c r="D133" s="17">
        <v>29929</v>
      </c>
      <c r="E133" s="17">
        <v>59035</v>
      </c>
      <c r="F133" s="17"/>
      <c r="G133" s="17">
        <v>2084</v>
      </c>
      <c r="H133" s="17">
        <v>2221</v>
      </c>
      <c r="I133" s="17">
        <v>4305</v>
      </c>
      <c r="J133" s="17"/>
      <c r="K133" s="17">
        <v>27022</v>
      </c>
      <c r="L133" s="17">
        <v>27708</v>
      </c>
      <c r="M133" s="17">
        <v>54730</v>
      </c>
    </row>
    <row r="134" spans="2:13" x14ac:dyDescent="0.25">
      <c r="B134" s="18" t="s">
        <v>147</v>
      </c>
      <c r="C134" s="17">
        <v>49338</v>
      </c>
      <c r="D134" s="17">
        <v>50362</v>
      </c>
      <c r="E134" s="17">
        <v>99700</v>
      </c>
      <c r="F134" s="17"/>
      <c r="G134" s="17">
        <v>12116</v>
      </c>
      <c r="H134" s="17">
        <v>12961</v>
      </c>
      <c r="I134" s="17">
        <v>25077</v>
      </c>
      <c r="J134" s="17"/>
      <c r="K134" s="17">
        <v>37222</v>
      </c>
      <c r="L134" s="17">
        <v>37401</v>
      </c>
      <c r="M134" s="17">
        <v>74623</v>
      </c>
    </row>
    <row r="135" spans="2:13" x14ac:dyDescent="0.25">
      <c r="B135" s="16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2:13" x14ac:dyDescent="0.25">
      <c r="B136" s="20" t="s">
        <v>146</v>
      </c>
      <c r="C136" s="19">
        <v>181887.82</v>
      </c>
      <c r="D136" s="19">
        <v>185465.48</v>
      </c>
      <c r="E136" s="19">
        <v>367353.30000000005</v>
      </c>
      <c r="F136" s="19"/>
      <c r="G136" s="19">
        <v>21461.46</v>
      </c>
      <c r="H136" s="19">
        <v>22590.6</v>
      </c>
      <c r="I136" s="19">
        <v>44052.06</v>
      </c>
      <c r="J136" s="19"/>
      <c r="K136" s="19">
        <v>160426.35999999999</v>
      </c>
      <c r="L136" s="19">
        <v>162874.88</v>
      </c>
      <c r="M136" s="19">
        <v>323301.24</v>
      </c>
    </row>
    <row r="137" spans="2:13" x14ac:dyDescent="0.25">
      <c r="B137" s="18" t="s">
        <v>145</v>
      </c>
      <c r="C137" s="17">
        <v>18704</v>
      </c>
      <c r="D137" s="17">
        <v>18822</v>
      </c>
      <c r="E137" s="17">
        <v>37526</v>
      </c>
      <c r="F137" s="17"/>
      <c r="G137" s="17">
        <v>2757</v>
      </c>
      <c r="H137" s="17">
        <v>2873</v>
      </c>
      <c r="I137" s="17">
        <v>5630</v>
      </c>
      <c r="J137" s="17"/>
      <c r="K137" s="17">
        <v>15947</v>
      </c>
      <c r="L137" s="17">
        <v>15949</v>
      </c>
      <c r="M137" s="17">
        <v>31896</v>
      </c>
    </row>
    <row r="138" spans="2:13" x14ac:dyDescent="0.25">
      <c r="B138" s="18" t="s">
        <v>144</v>
      </c>
      <c r="C138" s="17">
        <v>66525</v>
      </c>
      <c r="D138" s="17">
        <v>68578</v>
      </c>
      <c r="E138" s="17">
        <v>135103</v>
      </c>
      <c r="F138" s="17"/>
      <c r="G138" s="17">
        <v>4492</v>
      </c>
      <c r="H138" s="17">
        <v>4802</v>
      </c>
      <c r="I138" s="17">
        <v>9294</v>
      </c>
      <c r="J138" s="17"/>
      <c r="K138" s="17">
        <v>62033</v>
      </c>
      <c r="L138" s="17">
        <v>63776</v>
      </c>
      <c r="M138" s="17">
        <v>125809</v>
      </c>
    </row>
    <row r="139" spans="2:13" s="21" customFormat="1" x14ac:dyDescent="0.25">
      <c r="B139" s="23" t="s">
        <v>143</v>
      </c>
      <c r="C139" s="22">
        <v>89201.82</v>
      </c>
      <c r="D139" s="22">
        <v>90429.48000000001</v>
      </c>
      <c r="E139" s="17">
        <v>179631.30000000002</v>
      </c>
      <c r="F139" s="22"/>
      <c r="G139" s="22">
        <v>13119.46</v>
      </c>
      <c r="H139" s="22">
        <v>13756.599999999999</v>
      </c>
      <c r="I139" s="17">
        <v>26876.059999999998</v>
      </c>
      <c r="J139" s="22"/>
      <c r="K139" s="22">
        <v>76082.36</v>
      </c>
      <c r="L139" s="22">
        <v>76672.88</v>
      </c>
      <c r="M139" s="17">
        <v>152755.24</v>
      </c>
    </row>
    <row r="140" spans="2:13" x14ac:dyDescent="0.25">
      <c r="B140" s="18" t="s">
        <v>142</v>
      </c>
      <c r="C140" s="17">
        <v>7457</v>
      </c>
      <c r="D140" s="17">
        <v>7636</v>
      </c>
      <c r="E140" s="17">
        <v>15093</v>
      </c>
      <c r="F140" s="17"/>
      <c r="G140" s="17">
        <v>1093</v>
      </c>
      <c r="H140" s="17">
        <v>1159</v>
      </c>
      <c r="I140" s="17">
        <v>2252</v>
      </c>
      <c r="J140" s="17"/>
      <c r="K140" s="17">
        <v>6364</v>
      </c>
      <c r="L140" s="17">
        <v>6477</v>
      </c>
      <c r="M140" s="17">
        <v>12841</v>
      </c>
    </row>
    <row r="141" spans="2:13" x14ac:dyDescent="0.25">
      <c r="B141" s="16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2:13" x14ac:dyDescent="0.25">
      <c r="B142" s="20" t="s">
        <v>141</v>
      </c>
      <c r="C142" s="19">
        <v>114297</v>
      </c>
      <c r="D142" s="19">
        <v>116394</v>
      </c>
      <c r="E142" s="19">
        <v>230691</v>
      </c>
      <c r="F142" s="19"/>
      <c r="G142" s="19">
        <v>19016</v>
      </c>
      <c r="H142" s="19">
        <v>20187</v>
      </c>
      <c r="I142" s="19">
        <v>39203</v>
      </c>
      <c r="J142" s="19"/>
      <c r="K142" s="19">
        <v>95281</v>
      </c>
      <c r="L142" s="19">
        <v>96207</v>
      </c>
      <c r="M142" s="19">
        <v>191488</v>
      </c>
    </row>
    <row r="143" spans="2:13" x14ac:dyDescent="0.25">
      <c r="B143" s="18" t="s">
        <v>140</v>
      </c>
      <c r="C143" s="17">
        <v>17937</v>
      </c>
      <c r="D143" s="17">
        <v>18510</v>
      </c>
      <c r="E143" s="17">
        <v>36447</v>
      </c>
      <c r="F143" s="17"/>
      <c r="G143" s="17">
        <v>1259</v>
      </c>
      <c r="H143" s="17">
        <v>1338</v>
      </c>
      <c r="I143" s="17">
        <v>2597</v>
      </c>
      <c r="J143" s="17"/>
      <c r="K143" s="17">
        <v>16678</v>
      </c>
      <c r="L143" s="17">
        <v>17172</v>
      </c>
      <c r="M143" s="17">
        <v>33850</v>
      </c>
    </row>
    <row r="144" spans="2:13" x14ac:dyDescent="0.25">
      <c r="B144" s="18" t="s">
        <v>139</v>
      </c>
      <c r="C144" s="17">
        <v>4598</v>
      </c>
      <c r="D144" s="17">
        <v>4510</v>
      </c>
      <c r="E144" s="17">
        <v>9108</v>
      </c>
      <c r="F144" s="17"/>
      <c r="G144" s="17">
        <v>315</v>
      </c>
      <c r="H144" s="17">
        <v>327</v>
      </c>
      <c r="I144" s="17">
        <v>642</v>
      </c>
      <c r="J144" s="17"/>
      <c r="K144" s="17">
        <v>4283</v>
      </c>
      <c r="L144" s="17">
        <v>4183</v>
      </c>
      <c r="M144" s="17">
        <v>8466</v>
      </c>
    </row>
    <row r="145" spans="2:13" x14ac:dyDescent="0.25">
      <c r="B145" s="18" t="s">
        <v>138</v>
      </c>
      <c r="C145" s="17">
        <v>11301</v>
      </c>
      <c r="D145" s="17">
        <v>11574</v>
      </c>
      <c r="E145" s="17">
        <v>22875</v>
      </c>
      <c r="F145" s="17"/>
      <c r="G145" s="17">
        <v>793</v>
      </c>
      <c r="H145" s="17">
        <v>841</v>
      </c>
      <c r="I145" s="17">
        <v>1634</v>
      </c>
      <c r="J145" s="17"/>
      <c r="K145" s="17">
        <v>10508</v>
      </c>
      <c r="L145" s="17">
        <v>10733</v>
      </c>
      <c r="M145" s="17">
        <v>21241</v>
      </c>
    </row>
    <row r="146" spans="2:13" x14ac:dyDescent="0.25">
      <c r="B146" s="18" t="s">
        <v>137</v>
      </c>
      <c r="C146" s="17">
        <v>7400</v>
      </c>
      <c r="D146" s="17">
        <v>7507</v>
      </c>
      <c r="E146" s="17">
        <v>14907</v>
      </c>
      <c r="F146" s="17"/>
      <c r="G146" s="17">
        <v>1101</v>
      </c>
      <c r="H146" s="17">
        <v>1161</v>
      </c>
      <c r="I146" s="17">
        <v>2262</v>
      </c>
      <c r="J146" s="17"/>
      <c r="K146" s="17">
        <v>6299</v>
      </c>
      <c r="L146" s="17">
        <v>6346</v>
      </c>
      <c r="M146" s="17">
        <v>12645</v>
      </c>
    </row>
    <row r="147" spans="2:13" x14ac:dyDescent="0.25">
      <c r="B147" s="18" t="s">
        <v>136</v>
      </c>
      <c r="C147" s="17">
        <v>4193</v>
      </c>
      <c r="D147" s="17">
        <v>4187</v>
      </c>
      <c r="E147" s="17">
        <v>8380</v>
      </c>
      <c r="F147" s="17"/>
      <c r="G147" s="17">
        <v>1004</v>
      </c>
      <c r="H147" s="17">
        <v>1044</v>
      </c>
      <c r="I147" s="17">
        <v>2048</v>
      </c>
      <c r="J147" s="17"/>
      <c r="K147" s="17">
        <v>3189</v>
      </c>
      <c r="L147" s="17">
        <v>3143</v>
      </c>
      <c r="M147" s="17">
        <v>6332</v>
      </c>
    </row>
    <row r="148" spans="2:13" x14ac:dyDescent="0.25">
      <c r="B148" s="18" t="s">
        <v>135</v>
      </c>
      <c r="C148" s="17">
        <v>4562</v>
      </c>
      <c r="D148" s="17">
        <v>4695</v>
      </c>
      <c r="E148" s="17">
        <v>9257</v>
      </c>
      <c r="F148" s="17"/>
      <c r="G148" s="17">
        <v>1105</v>
      </c>
      <c r="H148" s="17">
        <v>1186</v>
      </c>
      <c r="I148" s="17">
        <v>2291</v>
      </c>
      <c r="J148" s="17"/>
      <c r="K148" s="17">
        <v>3457</v>
      </c>
      <c r="L148" s="17">
        <v>3509</v>
      </c>
      <c r="M148" s="17">
        <v>6966</v>
      </c>
    </row>
    <row r="149" spans="2:13" x14ac:dyDescent="0.25">
      <c r="B149" s="18" t="s">
        <v>134</v>
      </c>
      <c r="C149" s="17">
        <v>41960</v>
      </c>
      <c r="D149" s="17">
        <v>43588</v>
      </c>
      <c r="E149" s="17">
        <v>85548</v>
      </c>
      <c r="F149" s="17"/>
      <c r="G149" s="17">
        <v>10116</v>
      </c>
      <c r="H149" s="17">
        <v>10929</v>
      </c>
      <c r="I149" s="17">
        <v>21045</v>
      </c>
      <c r="J149" s="17"/>
      <c r="K149" s="17">
        <v>31844</v>
      </c>
      <c r="L149" s="17">
        <v>32659</v>
      </c>
      <c r="M149" s="17">
        <v>64503</v>
      </c>
    </row>
    <row r="150" spans="2:13" x14ac:dyDescent="0.25">
      <c r="B150" s="18" t="s">
        <v>133</v>
      </c>
      <c r="C150" s="17">
        <v>22346</v>
      </c>
      <c r="D150" s="17">
        <v>21823</v>
      </c>
      <c r="E150" s="17">
        <v>44169</v>
      </c>
      <c r="F150" s="17"/>
      <c r="G150" s="17">
        <v>3323</v>
      </c>
      <c r="H150" s="17">
        <v>3361</v>
      </c>
      <c r="I150" s="17">
        <v>6684</v>
      </c>
      <c r="J150" s="17"/>
      <c r="K150" s="17">
        <v>19023</v>
      </c>
      <c r="L150" s="17">
        <v>18462</v>
      </c>
      <c r="M150" s="17">
        <v>37485</v>
      </c>
    </row>
    <row r="152" spans="2:13" x14ac:dyDescent="0.25">
      <c r="B152" s="16" t="s">
        <v>268</v>
      </c>
    </row>
    <row r="155" spans="2:13" hidden="1" x14ac:dyDescent="0.25"/>
    <row r="156" spans="2:13" hidden="1" x14ac:dyDescent="0.25"/>
    <row r="157" spans="2:13" hidden="1" x14ac:dyDescent="0.25">
      <c r="B157" s="16" t="s">
        <v>132</v>
      </c>
      <c r="C157" s="15">
        <f>G157+K157</f>
        <v>35827</v>
      </c>
      <c r="D157" s="15">
        <f>H157+L157</f>
        <v>203947</v>
      </c>
      <c r="E157" s="15">
        <f>SUM(C157:D157)</f>
        <v>239774</v>
      </c>
      <c r="F157" s="3"/>
      <c r="G157" s="14">
        <v>17492</v>
      </c>
      <c r="H157" s="14">
        <v>101562</v>
      </c>
      <c r="I157" s="13">
        <f>SUM(G157:H157)</f>
        <v>119054</v>
      </c>
      <c r="J157" s="3"/>
      <c r="K157" s="14">
        <v>18335</v>
      </c>
      <c r="L157" s="14">
        <v>102385</v>
      </c>
      <c r="M157" s="13">
        <f>SUM(K157:L157)</f>
        <v>120720</v>
      </c>
    </row>
    <row r="158" spans="2:13" hidden="1" x14ac:dyDescent="0.25">
      <c r="C158" s="3">
        <f>C157*0.08</f>
        <v>2866.16</v>
      </c>
      <c r="D158" s="3">
        <f>D157*0.08</f>
        <v>16315.76</v>
      </c>
      <c r="E158" s="3">
        <f>E157*0.08</f>
        <v>19181.920000000002</v>
      </c>
      <c r="F158" s="3"/>
      <c r="G158" s="3">
        <f>G157*0.08</f>
        <v>1399.3600000000001</v>
      </c>
      <c r="H158" s="3">
        <f>H157*0.08</f>
        <v>8124.96</v>
      </c>
      <c r="I158" s="3">
        <f>I157*0.08</f>
        <v>9524.32</v>
      </c>
      <c r="J158" s="3"/>
      <c r="K158" s="3">
        <f>K157*0.08</f>
        <v>1466.8</v>
      </c>
      <c r="L158" s="3">
        <f>L157*0.08</f>
        <v>8190.8</v>
      </c>
      <c r="M158" s="3">
        <f>M157*0.08</f>
        <v>9657.6</v>
      </c>
    </row>
    <row r="159" spans="2:13" hidden="1" x14ac:dyDescent="0.25">
      <c r="C159" s="3">
        <f>C157-C158</f>
        <v>32960.839999999997</v>
      </c>
      <c r="D159" s="3">
        <f>D157-D158</f>
        <v>187631.24</v>
      </c>
      <c r="E159" s="3">
        <f>E157-E158</f>
        <v>220592.08</v>
      </c>
      <c r="F159" s="3"/>
      <c r="G159" s="3">
        <f>G157-G158</f>
        <v>16092.64</v>
      </c>
      <c r="H159" s="3">
        <f>H157-H158</f>
        <v>93437.04</v>
      </c>
      <c r="I159" s="3">
        <f>I157-I158</f>
        <v>109529.68</v>
      </c>
      <c r="J159" s="3"/>
      <c r="K159" s="3">
        <f>K157-K158</f>
        <v>16868.2</v>
      </c>
      <c r="L159" s="3">
        <f>L157-L158</f>
        <v>94194.2</v>
      </c>
      <c r="M159" s="3">
        <f>M157-M158</f>
        <v>111062.39999999999</v>
      </c>
    </row>
    <row r="160" spans="2:13" hidden="1" x14ac:dyDescent="0.25">
      <c r="C160" s="12">
        <f>SUM(C158:C159)</f>
        <v>35827</v>
      </c>
      <c r="D160" s="12">
        <f>SUM(D158:D159)</f>
        <v>203947</v>
      </c>
      <c r="E160" s="12">
        <f>SUM(E158:E159)</f>
        <v>239774</v>
      </c>
      <c r="F160" s="12"/>
      <c r="G160" s="12">
        <f>SUM(G158:G159)</f>
        <v>17492</v>
      </c>
      <c r="H160" s="12">
        <f>SUM(H158:H159)</f>
        <v>101562</v>
      </c>
      <c r="I160" s="12">
        <f>SUM(I158:I159)</f>
        <v>119054</v>
      </c>
      <c r="J160" s="12"/>
      <c r="K160" s="12">
        <f>SUM(K158:K159)</f>
        <v>18335</v>
      </c>
      <c r="L160" s="12">
        <f>SUM(L158:L159)</f>
        <v>102385</v>
      </c>
      <c r="M160" s="12">
        <f>SUM(M158:M159)</f>
        <v>120720</v>
      </c>
    </row>
    <row r="161" spans="3:13" hidden="1" x14ac:dyDescent="0.25">
      <c r="C161" s="11"/>
      <c r="D161" s="11"/>
      <c r="E161" s="11"/>
    </row>
    <row r="162" spans="3:13" hidden="1" x14ac:dyDescent="0.25">
      <c r="C162" s="11">
        <v>35827</v>
      </c>
      <c r="D162" s="11">
        <v>203947</v>
      </c>
      <c r="E162" s="11">
        <v>239774</v>
      </c>
      <c r="G162">
        <v>17492</v>
      </c>
      <c r="H162">
        <v>101562</v>
      </c>
      <c r="I162">
        <v>119054</v>
      </c>
      <c r="K162">
        <v>18335</v>
      </c>
      <c r="L162">
        <v>102385</v>
      </c>
      <c r="M162">
        <v>120720</v>
      </c>
    </row>
    <row r="163" spans="3:13" hidden="1" x14ac:dyDescent="0.25"/>
  </sheetData>
  <mergeCells count="9">
    <mergeCell ref="B9:B10"/>
    <mergeCell ref="C9:E9"/>
    <mergeCell ref="G9:I9"/>
    <mergeCell ref="K9:M9"/>
    <mergeCell ref="B2:M2"/>
    <mergeCell ref="B3:M3"/>
    <mergeCell ref="B4:M4"/>
    <mergeCell ref="B5:M5"/>
    <mergeCell ref="B7:M7"/>
  </mergeCells>
  <pageMargins left="0.47244094488188981" right="0.23622047244094491" top="0.43307086614173229" bottom="0.43307086614173229" header="0.31496062992125984" footer="0.27559055118110237"/>
  <pageSetup scale="80" orientation="portrait" horizontalDpi="0" verticalDpi="0" r:id="rId1"/>
  <rowBreaks count="2" manualBreakCount="2">
    <brk id="56" max="16383" man="1"/>
    <brk id="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Piramide</vt:lpstr>
      <vt:lpstr>2025-Final</vt:lpstr>
      <vt:lpstr>Fuente</vt:lpstr>
      <vt:lpstr>Auxiliar</vt:lpstr>
      <vt:lpstr>Pob Derechohabiente</vt:lpstr>
      <vt:lpstr>Juris</vt:lpstr>
      <vt:lpstr>Juris!Área_de_impresión</vt:lpstr>
      <vt:lpstr>Piramide!Área_de_impresión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Vázquez</dc:creator>
  <cp:lastModifiedBy>SSA - Planeación SSA</cp:lastModifiedBy>
  <cp:lastPrinted>2023-02-01T18:52:43Z</cp:lastPrinted>
  <dcterms:created xsi:type="dcterms:W3CDTF">2020-10-13T20:36:44Z</dcterms:created>
  <dcterms:modified xsi:type="dcterms:W3CDTF">2025-05-14T16:12:11Z</dcterms:modified>
</cp:coreProperties>
</file>